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3"/>
  </bookViews>
  <sheets>
    <sheet name="Balance Sheet" sheetId="1" r:id="rId1"/>
    <sheet name="PL" sheetId="2" r:id="rId2"/>
    <sheet name="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<sst xmlns="http://schemas.openxmlformats.org/spreadsheetml/2006/main" count="164" uniqueCount="113">
  <si>
    <t>GUNUNG CAPITAL BERHAD</t>
  </si>
  <si>
    <t>Company no. 330171-P</t>
  </si>
  <si>
    <t>(Incorporated in Malaysia)</t>
  </si>
  <si>
    <t>INTERIM REPORT FOR THE FINANCIAL YEAR ENDED 31 DECEMBER 2006</t>
  </si>
  <si>
    <t>UNAUDITED CONDENSED CONSOLIDATED BALANCE SHEET</t>
  </si>
  <si>
    <t>As at</t>
  </si>
  <si>
    <t>31 Dec 2006</t>
  </si>
  <si>
    <t>31 Dec 2005</t>
  </si>
  <si>
    <t>(AUDITED)</t>
  </si>
  <si>
    <t>RM'000</t>
  </si>
  <si>
    <t>Non Current Assets</t>
  </si>
  <si>
    <t>Property, plant &amp; equipment</t>
  </si>
  <si>
    <t>Other investments</t>
  </si>
  <si>
    <t>Goodwill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</si>
  <si>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</si>
  <si>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</si>
  <si>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</si>
  <si>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</si>
  <si>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</si>
  <si>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</si>
  <si>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</si>
  <si>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</si>
  <si>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</si>
  <si>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</si>
  <si>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</si>
  <si>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</si>
  <si>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borrowings</t>
  </si>
  <si>
    <t>Net Current Assets/(Liabilities)</t>
  </si>
  <si>
    <t>Shareholders' Funds</t>
  </si>
  <si>
    <t>Share capital</t>
  </si>
  <si>
    <t>Reserves</t>
  </si>
  <si>
    <t>Negative Goodwill</t>
  </si>
  <si>
    <t>Minority Interest</t>
  </si>
  <si>
    <t>Long Term Liabilities</t>
  </si>
  <si>
    <t>Deferred taxation</t>
  </si>
  <si>
    <t>(The Condensed Consolidated Balance Sheet should be read in conjunction with the Annual Financial Report</t>
  </si>
  <si>
    <t>for the year ended 31st December 2005)</t>
  </si>
  <si>
    <t>NTA per share (Shareholders fund+Negative goodwill)</t>
  </si>
  <si>
    <t>(Shareholders fund+Negative goodwill/share Capital)</t>
  </si>
  <si>
    <t>UNAUDITED CONDENSED CONSOLIDATED INCOME STATEMENTS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</si>
  <si>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</si>
  <si>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</si>
  <si>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</si>
  <si>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</si>
  <si>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</si>
  <si>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</si>
  <si>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</si>
  <si>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</si>
  <si>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</si>
  <si>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 xml:space="preserve">Revenue </t>
  </si>
  <si>
    <t>Other income</t>
  </si>
  <si>
    <t>Profit/(loss) from Operations</t>
  </si>
  <si>
    <t>Finance Cost</t>
  </si>
  <si>
    <t>Exceptional Item</t>
  </si>
  <si>
    <t>Profit/(loss) before income tax</t>
  </si>
  <si>
    <t>Income tax</t>
  </si>
  <si>
    <t>Profit/(Loss) before Discontinued Operation</t>
  </si>
  <si>
    <t>Discontinued Operation</t>
  </si>
  <si>
    <t>Net profit/(loss) for the period</t>
  </si>
  <si>
    <t>Earnings per share (sen)</t>
  </si>
  <si>
    <t>- Basic</t>
  </si>
  <si>
    <t>- Diluted</t>
  </si>
  <si>
    <t>N/A</t>
  </si>
  <si>
    <t xml:space="preserve">(The Condensed Consolidated Income Statements should be read in conjunction with the Annual Financial Report </t>
  </si>
  <si>
    <t>UNAUDITED CONDENSED CONSOLIDATED STATEMENT OF CHANGES IN EQUITY</t>
  </si>
  <si>
    <t>Share</t>
  </si>
  <si>
    <t>Shares Application</t>
  </si>
  <si>
    <t>Translation</t>
  </si>
  <si>
    <t>Capital Reserve</t>
  </si>
  <si>
    <t>Accumulated</t>
  </si>
  <si>
    <t>Capital</t>
  </si>
  <si>
    <t>Monies</t>
  </si>
  <si>
    <t>Reserve</t>
  </si>
  <si>
    <t>Premium</t>
  </si>
  <si>
    <t>Profit/(Losses)</t>
  </si>
  <si>
    <t>Total</t>
  </si>
  <si>
    <t>Balance as at 1 January 2006</t>
  </si>
  <si>
    <t>Translation Adjustment</t>
  </si>
  <si>
    <t>Capital Adjustment</t>
  </si>
  <si>
    <t>Goodwill Adjustment</t>
  </si>
  <si>
    <t>Net Profit/(Loss) for the quarter</t>
  </si>
  <si>
    <t>Balance as at 31 December 2006</t>
  </si>
  <si>
    <t>Losses</t>
  </si>
  <si>
    <t>Balance as at 1 January 2005</t>
  </si>
  <si>
    <t>Net Profit/(Loss) for the year</t>
  </si>
  <si>
    <t>Balance as at 31 December 2005</t>
  </si>
  <si>
    <t>(The Condensed Consolidated Statement of Changes in Equity should be read in conjunction with the Annual</t>
  </si>
  <si>
    <t>Financial Report for the year ended 31st December 2005)</t>
  </si>
  <si>
    <t xml:space="preserve">GUNUNG CAPITAL BERHAD </t>
  </si>
  <si>
    <t>UNAUDITED CONDENSED CONSOLIDATED CASH FLOW STATEMENT</t>
  </si>
  <si>
    <t>Current Year</t>
  </si>
  <si>
    <t>Cash flows from operating activities</t>
  </si>
  <si>
    <t>Loss before taxation</t>
  </si>
  <si>
    <t>Adjustments for non-cash flow:</t>
  </si>
  <si>
    <t>Non-cash items</t>
  </si>
  <si>
    <t>Interest expense</t>
  </si>
  <si>
    <t>Operating profit/(loss) before working capital changes</t>
  </si>
  <si>
    <t>Changes in working capital:</t>
  </si>
  <si>
    <t>Net change in current assets</t>
  </si>
  <si>
    <t>Net change in current liabilities</t>
  </si>
  <si>
    <t>Cash absorbed by operations</t>
  </si>
  <si>
    <t>Interest paid</t>
  </si>
  <si>
    <t>Income tax paid</t>
  </si>
  <si>
    <t>Net cash used in operating activities</t>
  </si>
  <si>
    <t>Net cash from (used in) investing activities</t>
  </si>
  <si>
    <t>Net Cash used in financing activities</t>
  </si>
  <si>
    <t>Net decrease in cash and cash equivalents</t>
  </si>
  <si>
    <t>Cash and cash equivalents at beginning of period</t>
  </si>
  <si>
    <t>Effect of exchange rate fluctuation</t>
  </si>
  <si>
    <t>Cash and cash equivalents at end of period</t>
  </si>
  <si>
    <t>(The Condensed Consolidated Cash Flow Statement should be read in conjunction with the Annual Financial</t>
  </si>
  <si>
    <t>Report for the year ended 31st December 2005)</t>
  </si>
  <si>
    <t>NA per share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</si>
</sst>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19" applyFont="1">
      <alignment/>
      <protection/>
    </xf>
    <xf numFmtId="0" fontId="4" fillId="0" borderId="1" xfId="19" applyFont="1" applyBorder="1">
      <alignment/>
      <protection/>
    </xf>
    <xf numFmtId="0" fontId="4" fillId="0" borderId="0" xfId="19" applyFont="1" applyBorder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19" applyFont="1">
      <alignment/>
      <protection/>
    </xf>
    <xf numFmtId="0" fontId="3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5" fontId="5" fillId="0" borderId="0" xfId="0" applyNumberFormat="1" applyFont="1" applyAlignment="1" quotePrefix="1">
      <alignment horizontal="center"/>
    </xf>
    <xf numFmtId="0" fontId="5" fillId="0" borderId="0" xfId="19" applyFont="1" applyAlignment="1" quotePrefix="1">
      <alignment horizontal="center"/>
      <protection/>
    </xf>
    <xf numFmtId="15" fontId="5" fillId="0" borderId="0" xfId="19" applyNumberFormat="1" applyFont="1" applyAlignment="1" quotePrefix="1">
      <alignment horizontal="center"/>
      <protection/>
    </xf>
    <xf numFmtId="0" fontId="5" fillId="0" borderId="0" xfId="19" applyFont="1">
      <alignment/>
      <protection/>
    </xf>
    <xf numFmtId="0" fontId="2" fillId="0" borderId="0" xfId="19" applyFont="1" applyBorder="1">
      <alignment/>
      <protection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2" xfId="15" applyNumberFormat="1" applyFont="1" applyFill="1" applyBorder="1" applyAlignment="1">
      <alignment/>
    </xf>
    <xf numFmtId="0" fontId="2" fillId="0" borderId="3" xfId="19" applyFont="1" applyBorder="1">
      <alignment/>
      <protection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6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3" xfId="15" applyNumberFormat="1" applyFont="1" applyFill="1" applyBorder="1" applyAlignment="1" quotePrefix="1">
      <alignment horizontal="right"/>
    </xf>
    <xf numFmtId="164" fontId="7" fillId="0" borderId="9" xfId="15" applyNumberFormat="1" applyFont="1" applyBorder="1" applyAlignment="1" quotePrefix="1">
      <alignment horizontal="right"/>
    </xf>
    <xf numFmtId="164" fontId="2" fillId="0" borderId="10" xfId="15" applyNumberFormat="1" applyFont="1" applyBorder="1" applyAlignment="1">
      <alignment/>
    </xf>
    <xf numFmtId="164" fontId="6" fillId="0" borderId="11" xfId="15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164" fontId="6" fillId="0" borderId="0" xfId="15" applyNumberFormat="1" applyFont="1" applyAlignment="1" quotePrefix="1">
      <alignment horizontal="right"/>
    </xf>
    <xf numFmtId="164" fontId="6" fillId="0" borderId="12" xfId="15" applyNumberFormat="1" applyFont="1" applyBorder="1" applyAlignment="1">
      <alignment/>
    </xf>
    <xf numFmtId="164" fontId="7" fillId="0" borderId="0" xfId="15" applyNumberFormat="1" applyFont="1" applyFill="1" applyAlignment="1">
      <alignment/>
    </xf>
    <xf numFmtId="164" fontId="7" fillId="0" borderId="13" xfId="15" applyNumberFormat="1" applyFont="1" applyFill="1" applyBorder="1" applyAlignment="1" quotePrefix="1">
      <alignment horizontal="right"/>
    </xf>
    <xf numFmtId="164" fontId="7" fillId="0" borderId="13" xfId="15" applyNumberFormat="1" applyFont="1" applyBorder="1" applyAlignment="1" quotePrefix="1">
      <alignment horizontal="right"/>
    </xf>
    <xf numFmtId="164" fontId="6" fillId="0" borderId="0" xfId="15" applyNumberFormat="1" applyFont="1" applyFill="1" applyAlignment="1">
      <alignment/>
    </xf>
    <xf numFmtId="164" fontId="6" fillId="0" borderId="0" xfId="15" applyNumberFormat="1" applyFont="1" applyAlignment="1">
      <alignment/>
    </xf>
    <xf numFmtId="0" fontId="2" fillId="0" borderId="0" xfId="19" applyFont="1" applyFill="1">
      <alignment/>
      <protection/>
    </xf>
    <xf numFmtId="164" fontId="7" fillId="0" borderId="0" xfId="15" applyNumberFormat="1" applyFont="1" applyFill="1" applyBorder="1" applyAlignment="1">
      <alignment/>
    </xf>
    <xf numFmtId="164" fontId="2" fillId="0" borderId="13" xfId="15" applyNumberFormat="1" applyFont="1" applyBorder="1" applyAlignment="1" quotePrefix="1">
      <alignment horizontal="right"/>
    </xf>
    <xf numFmtId="0" fontId="2" fillId="0" borderId="2" xfId="19" applyFont="1" applyBorder="1">
      <alignment/>
      <protection/>
    </xf>
    <xf numFmtId="0" fontId="2" fillId="0" borderId="14" xfId="19" applyFont="1" applyBorder="1">
      <alignment/>
      <protection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2" fillId="0" borderId="5" xfId="19" applyFont="1" applyBorder="1">
      <alignment/>
      <protection/>
    </xf>
    <xf numFmtId="0" fontId="2" fillId="0" borderId="11" xfId="19" applyFont="1" applyBorder="1">
      <alignment/>
      <protection/>
    </xf>
    <xf numFmtId="0" fontId="2" fillId="0" borderId="13" xfId="19" applyFont="1" applyBorder="1">
      <alignment/>
      <protection/>
    </xf>
    <xf numFmtId="165" fontId="2" fillId="0" borderId="13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0" fontId="5" fillId="0" borderId="0" xfId="19" applyFont="1" applyAlignment="1">
      <alignment horizontal="left"/>
      <protection/>
    </xf>
    <xf numFmtId="0" fontId="5" fillId="0" borderId="0" xfId="0" applyFont="1" applyAlignment="1" quotePrefix="1">
      <alignment horizontal="center"/>
    </xf>
    <xf numFmtId="15" fontId="5" fillId="0" borderId="0" xfId="0" applyNumberFormat="1" applyFont="1" applyAlignment="1">
      <alignment horizontal="center"/>
    </xf>
    <xf numFmtId="3" fontId="2" fillId="0" borderId="0" xfId="19" applyNumberFormat="1" applyFont="1">
      <alignment/>
      <protection/>
    </xf>
    <xf numFmtId="3" fontId="7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64" fontId="2" fillId="0" borderId="13" xfId="15" applyNumberFormat="1" applyFont="1" applyFill="1" applyBorder="1" applyAlignment="1">
      <alignment/>
    </xf>
    <xf numFmtId="164" fontId="2" fillId="0" borderId="0" xfId="15" applyNumberFormat="1" applyFont="1" applyAlignment="1" quotePrefix="1">
      <alignment horizontal="right"/>
    </xf>
    <xf numFmtId="164" fontId="2" fillId="0" borderId="0" xfId="15" applyNumberFormat="1" applyFont="1" applyFill="1" applyAlignment="1" quotePrefix="1">
      <alignment horizontal="right"/>
    </xf>
    <xf numFmtId="164" fontId="7" fillId="0" borderId="0" xfId="15" applyNumberFormat="1" applyFont="1" applyAlignment="1" quotePrefix="1">
      <alignment horizontal="right"/>
    </xf>
    <xf numFmtId="0" fontId="2" fillId="0" borderId="0" xfId="19" applyFont="1" applyAlignment="1">
      <alignment horizontal="right"/>
      <protection/>
    </xf>
    <xf numFmtId="164" fontId="2" fillId="0" borderId="0" xfId="15" applyNumberFormat="1" applyFont="1" applyFill="1" applyAlignment="1">
      <alignment horizontal="right"/>
    </xf>
    <xf numFmtId="164" fontId="2" fillId="0" borderId="13" xfId="15" applyNumberFormat="1" applyFont="1" applyFill="1" applyBorder="1" applyAlignment="1" quotePrefix="1">
      <alignment horizontal="right"/>
    </xf>
    <xf numFmtId="164" fontId="2" fillId="0" borderId="13" xfId="15" applyNumberFormat="1" applyFont="1" applyFill="1" applyBorder="1" applyAlignment="1">
      <alignment horizontal="right"/>
    </xf>
    <xf numFmtId="164" fontId="6" fillId="0" borderId="0" xfId="15" applyNumberFormat="1" applyFont="1" applyBorder="1" applyAlignment="1" quotePrefix="1">
      <alignment horizontal="right"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Fill="1" applyBorder="1" applyAlignment="1" quotePrefix="1">
      <alignment horizontal="right"/>
    </xf>
    <xf numFmtId="0" fontId="2" fillId="0" borderId="0" xfId="19" applyFont="1" applyBorder="1" applyAlignment="1">
      <alignment horizontal="right"/>
      <protection/>
    </xf>
    <xf numFmtId="164" fontId="2" fillId="0" borderId="0" xfId="15" applyNumberFormat="1" applyFont="1" applyFill="1" applyBorder="1" applyAlignment="1">
      <alignment horizontal="right"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Fill="1" applyBorder="1" applyAlignment="1" quotePrefix="1">
      <alignment horizontal="right"/>
    </xf>
    <xf numFmtId="164" fontId="7" fillId="0" borderId="0" xfId="15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2" fillId="0" borderId="13" xfId="19" applyFont="1" applyBorder="1" applyAlignment="1">
      <alignment horizontal="right"/>
      <protection/>
    </xf>
    <xf numFmtId="164" fontId="6" fillId="0" borderId="17" xfId="15" applyNumberFormat="1" applyFont="1" applyBorder="1" applyAlignment="1" quotePrefix="1">
      <alignment horizontal="right"/>
    </xf>
    <xf numFmtId="164" fontId="8" fillId="0" borderId="0" xfId="15" applyNumberFormat="1" applyFont="1" applyBorder="1" applyAlignment="1">
      <alignment/>
    </xf>
    <xf numFmtId="164" fontId="6" fillId="0" borderId="12" xfId="15" applyNumberFormat="1" applyFont="1" applyFill="1" applyBorder="1" applyAlignment="1" quotePrefix="1">
      <alignment horizontal="right"/>
    </xf>
    <xf numFmtId="0" fontId="5" fillId="0" borderId="0" xfId="19" applyFont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2" fillId="0" borderId="0" xfId="19" applyFont="1" quotePrefix="1">
      <alignment/>
      <protection/>
    </xf>
    <xf numFmtId="43" fontId="2" fillId="0" borderId="0" xfId="15" applyNumberFormat="1" applyFont="1" applyAlignment="1" quotePrefix="1">
      <alignment horizontal="right"/>
    </xf>
    <xf numFmtId="43" fontId="7" fillId="0" borderId="0" xfId="15" applyNumberFormat="1" applyFont="1" applyAlignment="1">
      <alignment horizontal="right"/>
    </xf>
    <xf numFmtId="43" fontId="2" fillId="0" borderId="0" xfId="15" applyNumberFormat="1" applyFont="1" applyAlignment="1">
      <alignment/>
    </xf>
    <xf numFmtId="164" fontId="7" fillId="0" borderId="0" xfId="15" applyNumberFormat="1" applyFont="1" applyFill="1" applyAlignment="1">
      <alignment horizontal="right"/>
    </xf>
    <xf numFmtId="43" fontId="2" fillId="0" borderId="0" xfId="15" applyNumberFormat="1" applyFont="1" applyAlignment="1">
      <alignment horizontal="right"/>
    </xf>
    <xf numFmtId="43" fontId="7" fillId="0" borderId="0" xfId="15" applyNumberFormat="1" applyFont="1" applyAlignment="1" quotePrefix="1">
      <alignment horizontal="right"/>
    </xf>
    <xf numFmtId="164" fontId="5" fillId="0" borderId="0" xfId="15" applyNumberFormat="1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43" fontId="2" fillId="0" borderId="0" xfId="15" applyFont="1" applyFill="1" applyAlignment="1" quotePrefix="1">
      <alignment horizontal="right"/>
    </xf>
    <xf numFmtId="0" fontId="2" fillId="0" borderId="0" xfId="19" applyFont="1" applyAlignment="1" quotePrefix="1">
      <alignment horizontal="left"/>
      <protection/>
    </xf>
    <xf numFmtId="164" fontId="7" fillId="0" borderId="0" xfId="15" applyNumberFormat="1" applyFont="1" applyFill="1" applyAlignment="1" quotePrefix="1">
      <alignment horizontal="right"/>
    </xf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37" fontId="2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37" fontId="5" fillId="0" borderId="0" xfId="20" applyNumberFormat="1" applyFont="1" applyAlignment="1">
      <alignment horizontal="center"/>
      <protection/>
    </xf>
    <xf numFmtId="15" fontId="5" fillId="0" borderId="0" xfId="20" applyNumberFormat="1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 quotePrefix="1">
      <alignment horizontal="center"/>
      <protection/>
    </xf>
    <xf numFmtId="41" fontId="2" fillId="0" borderId="0" xfId="20" applyNumberFormat="1" applyFont="1" applyBorder="1">
      <alignment/>
      <protection/>
    </xf>
    <xf numFmtId="41" fontId="2" fillId="0" borderId="0" xfId="20" applyNumberFormat="1" applyFont="1">
      <alignment/>
      <protection/>
    </xf>
    <xf numFmtId="0" fontId="2" fillId="0" borderId="0" xfId="20" applyFont="1" applyBorder="1">
      <alignment/>
      <protection/>
    </xf>
    <xf numFmtId="0" fontId="5" fillId="0" borderId="0" xfId="20" applyFont="1">
      <alignment/>
      <protection/>
    </xf>
    <xf numFmtId="37" fontId="5" fillId="0" borderId="0" xfId="20" applyNumberFormat="1" applyFont="1" applyBorder="1" applyAlignment="1">
      <alignment horizontal="center"/>
      <protection/>
    </xf>
    <xf numFmtId="43" fontId="2" fillId="0" borderId="0" xfId="15" applyFont="1" applyAlignment="1">
      <alignment/>
    </xf>
    <xf numFmtId="37" fontId="6" fillId="0" borderId="0" xfId="20" applyNumberFormat="1" applyFont="1" applyBorder="1">
      <alignment/>
      <protection/>
    </xf>
    <xf numFmtId="37" fontId="2" fillId="0" borderId="0" xfId="20" applyNumberFormat="1" applyFont="1" applyBorder="1">
      <alignment/>
      <protection/>
    </xf>
    <xf numFmtId="43" fontId="2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43" fontId="6" fillId="0" borderId="0" xfId="15" applyFont="1" applyBorder="1" applyAlignment="1">
      <alignment/>
    </xf>
    <xf numFmtId="37" fontId="2" fillId="0" borderId="12" xfId="20" applyNumberFormat="1" applyFont="1" applyBorder="1">
      <alignment/>
      <protection/>
    </xf>
    <xf numFmtId="43" fontId="2" fillId="0" borderId="12" xfId="15" applyFont="1" applyBorder="1" applyAlignment="1">
      <alignment/>
    </xf>
    <xf numFmtId="0" fontId="5" fillId="0" borderId="0" xfId="20" applyFont="1" applyBorder="1">
      <alignment/>
      <protection/>
    </xf>
    <xf numFmtId="1" fontId="2" fillId="0" borderId="0" xfId="20" applyNumberFormat="1" applyFont="1" applyBorder="1">
      <alignment/>
      <protection/>
    </xf>
    <xf numFmtId="37" fontId="5" fillId="0" borderId="0" xfId="15" applyNumberFormat="1" applyFont="1" applyBorder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2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41" fontId="6" fillId="0" borderId="0" xfId="20" applyNumberFormat="1" applyFont="1">
      <alignment/>
      <protection/>
    </xf>
    <xf numFmtId="0" fontId="10" fillId="0" borderId="1" xfId="19" applyFont="1" applyBorder="1">
      <alignment/>
      <protection/>
    </xf>
    <xf numFmtId="0" fontId="10" fillId="0" borderId="0" xfId="19" applyFont="1" applyBorder="1">
      <alignment/>
      <protection/>
    </xf>
    <xf numFmtId="0" fontId="11" fillId="0" borderId="0" xfId="19" applyFont="1">
      <alignment/>
      <protection/>
    </xf>
    <xf numFmtId="0" fontId="9" fillId="0" borderId="0" xfId="19" applyFont="1" applyBorder="1">
      <alignment/>
      <protection/>
    </xf>
    <xf numFmtId="0" fontId="2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15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center"/>
    </xf>
    <xf numFmtId="0" fontId="2" fillId="0" borderId="0" xfId="19" applyFont="1" applyBorder="1" applyAlignment="1">
      <alignment horizontal="center"/>
      <protection/>
    </xf>
    <xf numFmtId="0" fontId="2" fillId="0" borderId="13" xfId="19" applyFont="1" applyBorder="1" applyAlignment="1">
      <alignment horizontal="center"/>
      <protection/>
    </xf>
    <xf numFmtId="164" fontId="6" fillId="0" borderId="0" xfId="15" applyNumberFormat="1" applyFont="1" applyBorder="1" applyAlignment="1">
      <alignment horizontal="center"/>
    </xf>
    <xf numFmtId="164" fontId="2" fillId="0" borderId="13" xfId="15" applyNumberFormat="1" applyFont="1" applyBorder="1" applyAlignment="1">
      <alignment/>
    </xf>
    <xf numFmtId="164" fontId="2" fillId="0" borderId="13" xfId="15" applyNumberFormat="1" applyFont="1" applyBorder="1" applyAlignment="1">
      <alignment horizontal="center"/>
    </xf>
    <xf numFmtId="0" fontId="2" fillId="0" borderId="0" xfId="19" applyFont="1" applyBorder="1" applyAlignment="1" quotePrefix="1">
      <alignment horizontal="left"/>
      <protection/>
    </xf>
    <xf numFmtId="164" fontId="6" fillId="0" borderId="14" xfId="15" applyNumberFormat="1" applyFont="1" applyBorder="1" applyAlignment="1">
      <alignment/>
    </xf>
    <xf numFmtId="164" fontId="6" fillId="0" borderId="14" xfId="15" applyNumberFormat="1" applyFont="1" applyBorder="1" applyAlignment="1">
      <alignment horizontal="center"/>
    </xf>
    <xf numFmtId="164" fontId="7" fillId="0" borderId="13" xfId="15" applyNumberFormat="1" applyFont="1" applyBorder="1" applyAlignment="1">
      <alignment/>
    </xf>
    <xf numFmtId="164" fontId="7" fillId="0" borderId="1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6" fillId="0" borderId="12" xfId="15" applyNumberFormat="1" applyFont="1" applyBorder="1" applyAlignment="1">
      <alignment horizontal="center"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6" fontId="2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Qtrly Report 2004 Dec" xfId="19"/>
    <cellStyle name="Normal_Qtrly Report 2004 Dec_Conso 3rd Qtr 20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FGEUG2C1\4%20TH%20QTR%20FINAL%20CONSOL%20-%202-1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"/>
      <sheetName val="Equity"/>
      <sheetName val="Cashflow"/>
      <sheetName val="Cashflow "/>
      <sheetName val="PL"/>
      <sheetName val="BSheet"/>
      <sheetName val="CF"/>
      <sheetName val="CF (2)"/>
      <sheetName val="Adj"/>
      <sheetName val="CF Sum"/>
      <sheetName val="TSB"/>
      <sheetName val="TSB CF"/>
      <sheetName val="TSB HP new"/>
      <sheetName val="TSB HP"/>
      <sheetName val="TSCB"/>
      <sheetName val="TSCB CF"/>
      <sheetName val="GRE CF"/>
      <sheetName val="GRTPL CF"/>
      <sheetName val="ETC CF"/>
      <sheetName val="Interco"/>
      <sheetName val="GRE"/>
      <sheetName val="KCPL"/>
      <sheetName val="PC"/>
      <sheetName val="IJ"/>
      <sheetName val="-VE Goodwill"/>
      <sheetName val="Inter Sales (new)"/>
      <sheetName val="Inter Sales"/>
      <sheetName val="Inter Cost"/>
    </sheetNames>
    <sheetDataSet>
      <sheetData sheetId="0">
        <row r="6">
          <cell r="A6" t="str">
            <v>INTERIM REPORT FOR THE FINANCIAL YEAR ENDED 31 DECEMBER 2006</v>
          </cell>
        </row>
      </sheetData>
      <sheetData sheetId="2">
        <row r="24">
          <cell r="B24">
            <v>50354</v>
          </cell>
        </row>
        <row r="43">
          <cell r="B43">
            <v>50354</v>
          </cell>
          <cell r="D43">
            <v>0</v>
          </cell>
          <cell r="F43">
            <v>778.595</v>
          </cell>
          <cell r="H43">
            <v>488</v>
          </cell>
          <cell r="J43">
            <v>100</v>
          </cell>
          <cell r="L43">
            <v>-29102.013</v>
          </cell>
        </row>
      </sheetData>
      <sheetData sheetId="5">
        <row r="7">
          <cell r="AD7">
            <v>-18090683</v>
          </cell>
        </row>
        <row r="8">
          <cell r="AD8">
            <v>-484977.83999999997</v>
          </cell>
        </row>
        <row r="17">
          <cell r="AD17">
            <v>-1444474.9370167404</v>
          </cell>
        </row>
        <row r="20">
          <cell r="AD20">
            <v>0</v>
          </cell>
        </row>
        <row r="21">
          <cell r="AD21">
            <v>67805</v>
          </cell>
        </row>
        <row r="22">
          <cell r="AD22">
            <v>0</v>
          </cell>
        </row>
        <row r="25">
          <cell r="AD25">
            <v>0</v>
          </cell>
        </row>
        <row r="28">
          <cell r="AD28">
            <v>500</v>
          </cell>
        </row>
        <row r="32">
          <cell r="AF32">
            <v>882759</v>
          </cell>
        </row>
        <row r="34">
          <cell r="AD34">
            <v>0</v>
          </cell>
        </row>
        <row r="35">
          <cell r="AD35">
            <v>-493410.93701674044</v>
          </cell>
        </row>
      </sheetData>
      <sheetData sheetId="6">
        <row r="8">
          <cell r="AE8">
            <v>15508161.707016744</v>
          </cell>
        </row>
        <row r="10">
          <cell r="AE10">
            <v>277678</v>
          </cell>
        </row>
        <row r="13">
          <cell r="AE13">
            <v>165126</v>
          </cell>
        </row>
        <row r="14">
          <cell r="AE14">
            <v>15481658</v>
          </cell>
        </row>
        <row r="15">
          <cell r="AE15">
            <v>1744735</v>
          </cell>
        </row>
        <row r="20">
          <cell r="AE20">
            <v>1816365</v>
          </cell>
        </row>
        <row r="24">
          <cell r="AE24">
            <v>-4287890</v>
          </cell>
        </row>
        <row r="25">
          <cell r="AE25">
            <v>-1373249</v>
          </cell>
        </row>
        <row r="26">
          <cell r="AE26">
            <v>-32247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4">
          <cell r="AE34">
            <v>0</v>
          </cell>
        </row>
        <row r="35">
          <cell r="AE35">
            <v>-8277000</v>
          </cell>
        </row>
        <row r="42">
          <cell r="AI42">
            <v>28806.142032983258</v>
          </cell>
        </row>
        <row r="50">
          <cell r="AE50">
            <v>0</v>
          </cell>
        </row>
        <row r="53">
          <cell r="AE53">
            <v>-140338</v>
          </cell>
        </row>
        <row r="54">
          <cell r="AE54">
            <v>0</v>
          </cell>
        </row>
        <row r="55">
          <cell r="AE55">
            <v>0</v>
          </cell>
        </row>
      </sheetData>
      <sheetData sheetId="7">
        <row r="5">
          <cell r="B5">
            <v>493411.31701674074</v>
          </cell>
        </row>
        <row r="13">
          <cell r="D13">
            <v>-1298763.0870167436</v>
          </cell>
        </row>
        <row r="16">
          <cell r="D16">
            <v>67805</v>
          </cell>
        </row>
        <row r="26">
          <cell r="D26">
            <v>-10962069</v>
          </cell>
        </row>
        <row r="29">
          <cell r="D29">
            <v>-1487848</v>
          </cell>
        </row>
        <row r="33">
          <cell r="B33">
            <v>-67805</v>
          </cell>
        </row>
        <row r="34">
          <cell r="B34">
            <v>-3461</v>
          </cell>
        </row>
        <row r="46">
          <cell r="B46">
            <v>6806407</v>
          </cell>
        </row>
        <row r="57">
          <cell r="B57">
            <v>7806688</v>
          </cell>
        </row>
        <row r="61">
          <cell r="B61">
            <v>462000</v>
          </cell>
        </row>
        <row r="62">
          <cell r="B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G5" sqref="G5"/>
    </sheetView>
  </sheetViews>
  <sheetFormatPr defaultColWidth="9.140625" defaultRowHeight="12.75"/>
  <cols>
    <col min="4" max="4" width="16.00390625" style="0" customWidth="1"/>
    <col min="5" max="5" width="13.140625" style="0" customWidth="1"/>
    <col min="7" max="7" width="12.421875" style="0" customWidth="1"/>
  </cols>
  <sheetData>
    <row r="1" spans="1:8" ht="15.75">
      <c r="A1" s="150" t="s">
        <v>0</v>
      </c>
      <c r="B1" s="150"/>
      <c r="C1" s="150"/>
      <c r="D1" s="150"/>
      <c r="E1" s="150"/>
      <c r="F1" s="150"/>
      <c r="G1" s="150"/>
      <c r="H1" s="1"/>
    </row>
    <row r="2" spans="1:8" ht="14.25">
      <c r="A2" s="151" t="s">
        <v>1</v>
      </c>
      <c r="B2" s="151"/>
      <c r="C2" s="151"/>
      <c r="D2" s="151"/>
      <c r="E2" s="151"/>
      <c r="F2" s="151"/>
      <c r="G2" s="151"/>
      <c r="H2" s="1"/>
    </row>
    <row r="3" spans="1:8" ht="14.25">
      <c r="A3" s="151" t="s">
        <v>2</v>
      </c>
      <c r="B3" s="151"/>
      <c r="C3" s="151"/>
      <c r="D3" s="151"/>
      <c r="E3" s="151"/>
      <c r="F3" s="151"/>
      <c r="G3" s="151"/>
      <c r="H3" s="1"/>
    </row>
    <row r="4" spans="1:8" ht="15.75" thickBot="1">
      <c r="A4" s="2"/>
      <c r="B4" s="2"/>
      <c r="C4" s="2"/>
      <c r="D4" s="2"/>
      <c r="E4" s="2"/>
      <c r="F4" s="2"/>
      <c r="G4" s="2"/>
      <c r="H4" s="1"/>
    </row>
    <row r="5" spans="1:8" ht="15">
      <c r="A5" s="3"/>
      <c r="B5" s="3"/>
      <c r="C5" s="3"/>
      <c r="D5" s="3"/>
      <c r="E5" s="3"/>
      <c r="F5" s="3"/>
      <c r="G5" s="3"/>
      <c r="H5" s="1"/>
    </row>
    <row r="6" spans="1:8" ht="15">
      <c r="A6" s="4" t="s">
        <v>3</v>
      </c>
      <c r="B6" s="4"/>
      <c r="C6" s="5"/>
      <c r="D6" s="5"/>
      <c r="E6" s="5"/>
      <c r="F6" s="5"/>
      <c r="G6" s="5"/>
      <c r="H6" s="6"/>
    </row>
    <row r="7" spans="1:8" ht="15.75" thickBot="1">
      <c r="A7" s="2"/>
      <c r="B7" s="2"/>
      <c r="C7" s="2"/>
      <c r="D7" s="2"/>
      <c r="E7" s="2"/>
      <c r="F7" s="2"/>
      <c r="G7" s="2"/>
      <c r="H7" s="1"/>
    </row>
    <row r="8" spans="1:8" ht="15">
      <c r="A8" s="7"/>
      <c r="B8" s="7"/>
      <c r="C8" s="7"/>
      <c r="D8" s="7"/>
      <c r="E8" s="7"/>
      <c r="F8" s="7"/>
      <c r="G8" s="7"/>
      <c r="H8" s="1"/>
    </row>
    <row r="9" spans="1:8" ht="15">
      <c r="A9" s="8" t="s">
        <v>4</v>
      </c>
      <c r="B9" s="8"/>
      <c r="C9" s="7"/>
      <c r="D9" s="7"/>
      <c r="E9" s="7"/>
      <c r="F9" s="7"/>
      <c r="G9" s="7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/>
      <c r="B11" s="9"/>
      <c r="C11" s="9"/>
      <c r="D11" s="9"/>
      <c r="E11" s="9" t="s">
        <v>5</v>
      </c>
      <c r="F11" s="9"/>
      <c r="G11" s="9" t="s">
        <v>5</v>
      </c>
      <c r="H11" s="9"/>
    </row>
    <row r="12" spans="1:8" ht="12.75">
      <c r="A12" s="9"/>
      <c r="B12" s="9"/>
      <c r="C12" s="9"/>
      <c r="D12" s="9"/>
      <c r="E12" s="10" t="s">
        <v>6</v>
      </c>
      <c r="F12" s="9"/>
      <c r="G12" s="11" t="s">
        <v>7</v>
      </c>
      <c r="H12" s="9"/>
    </row>
    <row r="13" spans="1:8" ht="12.75">
      <c r="A13" s="9"/>
      <c r="B13" s="9"/>
      <c r="C13" s="9"/>
      <c r="D13" s="9"/>
      <c r="E13" s="12"/>
      <c r="F13" s="9"/>
      <c r="G13" s="9" t="s">
        <v>8</v>
      </c>
      <c r="H13" s="9"/>
    </row>
    <row r="14" spans="1:8" ht="12.75">
      <c r="A14" s="9"/>
      <c r="B14" s="9"/>
      <c r="C14" s="9"/>
      <c r="D14" s="9"/>
      <c r="E14" s="9" t="s">
        <v>9</v>
      </c>
      <c r="F14" s="9"/>
      <c r="G14" s="9" t="s">
        <v>9</v>
      </c>
      <c r="H14" s="9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3" t="s">
        <v>10</v>
      </c>
      <c r="B16" s="13"/>
      <c r="C16" s="1"/>
      <c r="D16" s="1"/>
      <c r="E16" s="14"/>
      <c r="F16" s="14"/>
      <c r="G16" s="14"/>
      <c r="H16" s="1"/>
    </row>
    <row r="17" spans="1:8" ht="12.75">
      <c r="A17" s="1"/>
      <c r="B17" s="1" t="s">
        <v>11</v>
      </c>
      <c r="C17" s="1"/>
      <c r="D17" s="1"/>
      <c r="E17" s="15">
        <f>'[1]BSheet'!AE8/1000</f>
        <v>15508.161707016743</v>
      </c>
      <c r="F17" s="14"/>
      <c r="G17" s="16">
        <v>26315</v>
      </c>
      <c r="H17" s="1"/>
    </row>
    <row r="18" spans="1:8" ht="12.75">
      <c r="A18" s="1"/>
      <c r="B18" s="1" t="s">
        <v>12</v>
      </c>
      <c r="C18" s="1"/>
      <c r="D18" s="1"/>
      <c r="E18" s="15">
        <f>'[1]BSheet'!AE10/1000</f>
        <v>277.678</v>
      </c>
      <c r="F18" s="14"/>
      <c r="G18" s="16">
        <v>278</v>
      </c>
      <c r="H18" s="1"/>
    </row>
    <row r="19" spans="1:8" ht="12.75">
      <c r="A19" s="1"/>
      <c r="B19" s="1" t="s">
        <v>13</v>
      </c>
      <c r="C19" s="1"/>
      <c r="D19" s="1"/>
      <c r="E19" s="15">
        <v>665</v>
      </c>
      <c r="F19" s="14"/>
      <c r="G19" s="16">
        <v>0</v>
      </c>
      <c r="H19" s="1"/>
    </row>
    <row r="20" spans="1:8" ht="12.75">
      <c r="A20" s="1"/>
      <c r="B20" s="1"/>
      <c r="C20" s="1"/>
      <c r="D20" s="1"/>
      <c r="E20" s="15"/>
      <c r="F20" s="14"/>
      <c r="G20" s="16"/>
      <c r="H20" s="1"/>
    </row>
    <row r="21" spans="1:8" ht="12.75">
      <c r="A21" s="13" t="s">
        <v>14</v>
      </c>
      <c r="B21" s="13"/>
      <c r="C21" s="1"/>
      <c r="D21" s="1"/>
      <c r="E21" s="17"/>
      <c r="F21" s="1"/>
      <c r="G21" s="18"/>
      <c r="H21" s="1"/>
    </row>
    <row r="22" spans="1:8" ht="12.75">
      <c r="A22" s="1"/>
      <c r="B22" s="1" t="s">
        <v>15</v>
      </c>
      <c r="C22" s="1"/>
      <c r="D22" s="1"/>
      <c r="E22" s="19">
        <f>ROUND('[1]BSheet'!AE13/1000,0)+1</f>
        <v>166</v>
      </c>
      <c r="F22" s="20"/>
      <c r="G22" s="21">
        <v>1267</v>
      </c>
      <c r="H22" s="1"/>
    </row>
    <row r="23" spans="1:8" ht="12.75">
      <c r="A23" s="1"/>
      <c r="B23" s="1" t="s">
        <v>16</v>
      </c>
      <c r="C23" s="1"/>
      <c r="D23" s="1"/>
      <c r="E23" s="22">
        <f>ROUND('[1]BSheet'!AE14/1000,0)-1</f>
        <v>15481</v>
      </c>
      <c r="F23" s="20"/>
      <c r="G23" s="23">
        <v>2534</v>
      </c>
      <c r="H23" s="1"/>
    </row>
    <row r="24" spans="1:8" ht="12.75">
      <c r="A24" s="1"/>
      <c r="B24" s="1" t="s">
        <v>17</v>
      </c>
      <c r="C24" s="1"/>
      <c r="D24" s="1"/>
      <c r="E24" s="22">
        <f>ROUND('[1]BSheet'!AE15/1000,0)+ROUND('[1]BSheet'!AE29/1000,0)</f>
        <v>1745</v>
      </c>
      <c r="F24" s="20"/>
      <c r="G24" s="23">
        <v>2628</v>
      </c>
      <c r="H24" s="1"/>
    </row>
    <row r="25" spans="1:8" ht="12.75">
      <c r="A25" s="1"/>
      <c r="B25" s="1" t="s">
        <v>18</v>
      </c>
      <c r="C25" s="1"/>
      <c r="D25" s="1"/>
      <c r="E25" s="22">
        <f>ROUND('[1]BSheet'!AE20/1000,0)</f>
        <v>1816</v>
      </c>
      <c r="F25" s="20"/>
      <c r="G25" s="23">
        <v>462</v>
      </c>
      <c r="H25" s="1"/>
    </row>
    <row r="26" spans="1:8" ht="12.75">
      <c r="A26" s="1"/>
      <c r="B26" s="1"/>
      <c r="C26" s="1"/>
      <c r="D26" s="1"/>
      <c r="E26" s="24">
        <f>SUM(E22:E25)</f>
        <v>19208</v>
      </c>
      <c r="F26" s="20"/>
      <c r="G26" s="25">
        <f>SUM(G22:G25)</f>
        <v>6891</v>
      </c>
      <c r="H26" s="1"/>
    </row>
    <row r="27" spans="1:8" ht="12.75">
      <c r="A27" s="1"/>
      <c r="B27" s="1"/>
      <c r="C27" s="1"/>
      <c r="D27" s="1"/>
      <c r="E27" s="19"/>
      <c r="F27" s="20"/>
      <c r="G27" s="26"/>
      <c r="H27" s="1"/>
    </row>
    <row r="28" spans="1:8" ht="12.75">
      <c r="A28" s="13" t="s">
        <v>19</v>
      </c>
      <c r="B28" s="13"/>
      <c r="C28" s="1"/>
      <c r="D28" s="1"/>
      <c r="E28" s="22"/>
      <c r="F28" s="20"/>
      <c r="G28" s="27"/>
      <c r="H28" s="1"/>
    </row>
    <row r="29" spans="1:8" ht="12.75">
      <c r="A29" s="1"/>
      <c r="B29" s="1" t="s">
        <v>20</v>
      </c>
      <c r="C29" s="1"/>
      <c r="D29" s="1"/>
      <c r="E29" s="22">
        <f>-ROUND('[1]BSheet'!AE24/1000,0)</f>
        <v>4288</v>
      </c>
      <c r="F29" s="20"/>
      <c r="G29" s="27">
        <v>2955</v>
      </c>
      <c r="H29" s="1"/>
    </row>
    <row r="30" spans="1:8" ht="12.75">
      <c r="A30" s="1"/>
      <c r="B30" s="1" t="s">
        <v>21</v>
      </c>
      <c r="C30" s="1"/>
      <c r="D30" s="1"/>
      <c r="E30" s="22">
        <f>-ROUND('[1]BSheet'!AE25/1000,0)</f>
        <v>1373</v>
      </c>
      <c r="F30" s="20"/>
      <c r="G30" s="27">
        <v>4194</v>
      </c>
      <c r="H30" s="1"/>
    </row>
    <row r="31" spans="1:8" ht="12.75">
      <c r="A31" s="1"/>
      <c r="B31" s="1" t="s">
        <v>22</v>
      </c>
      <c r="C31" s="1"/>
      <c r="D31" s="1"/>
      <c r="E31" s="22">
        <f>-ROUND('[1]BSheet'!AE30/1000,0)</f>
        <v>0</v>
      </c>
      <c r="F31" s="20"/>
      <c r="G31" s="27">
        <v>424</v>
      </c>
      <c r="H31" s="1"/>
    </row>
    <row r="32" spans="1:8" ht="12.75">
      <c r="A32" s="1"/>
      <c r="B32" s="1" t="s">
        <v>23</v>
      </c>
      <c r="C32" s="1"/>
      <c r="D32" s="1"/>
      <c r="E32" s="22">
        <f>-ROUND('[1]BSheet'!AE26/1000,0)</f>
        <v>32</v>
      </c>
      <c r="F32" s="20"/>
      <c r="G32" s="27">
        <f>452+1</f>
        <v>453</v>
      </c>
      <c r="H32" s="1"/>
    </row>
    <row r="33" spans="1:8" ht="12.75">
      <c r="A33" s="1"/>
      <c r="B33" s="1" t="s">
        <v>24</v>
      </c>
      <c r="C33" s="1"/>
      <c r="D33" s="1"/>
      <c r="E33" s="28">
        <f>-ROUND('[1]BSheet'!AE31/1000,0)</f>
        <v>0</v>
      </c>
      <c r="F33" s="20"/>
      <c r="G33" s="27">
        <v>219</v>
      </c>
      <c r="H33" s="1"/>
    </row>
    <row r="34" spans="1:8" ht="12.75">
      <c r="A34" s="1"/>
      <c r="B34" s="1" t="s">
        <v>25</v>
      </c>
      <c r="C34" s="1"/>
      <c r="D34" s="1"/>
      <c r="E34" s="22">
        <f>-ROUND('[1]BSheet'!AE34/1000,0)</f>
        <v>0</v>
      </c>
      <c r="F34" s="20"/>
      <c r="G34" s="27">
        <v>294</v>
      </c>
      <c r="H34" s="1"/>
    </row>
    <row r="35" spans="1:8" ht="12.75">
      <c r="A35" s="1"/>
      <c r="B35" s="1" t="s">
        <v>26</v>
      </c>
      <c r="C35" s="1"/>
      <c r="D35" s="1"/>
      <c r="E35" s="22">
        <f>-ROUND('[1]BSheet'!AE35/1000,0)</f>
        <v>8277</v>
      </c>
      <c r="F35" s="20"/>
      <c r="G35" s="27">
        <v>800</v>
      </c>
      <c r="H35" s="1"/>
    </row>
    <row r="36" spans="1:8" ht="12.75">
      <c r="A36" s="1"/>
      <c r="B36" s="1"/>
      <c r="C36" s="1"/>
      <c r="D36" s="1"/>
      <c r="E36" s="29"/>
      <c r="F36" s="20"/>
      <c r="G36" s="30"/>
      <c r="H36" s="1"/>
    </row>
    <row r="37" spans="1:8" ht="12.75">
      <c r="A37" s="1"/>
      <c r="B37" s="1"/>
      <c r="C37" s="1"/>
      <c r="D37" s="1"/>
      <c r="E37" s="31">
        <f>SUM(E29:E36)</f>
        <v>13970</v>
      </c>
      <c r="F37" s="20"/>
      <c r="G37" s="32">
        <f>SUM(G29:G36)</f>
        <v>9339</v>
      </c>
      <c r="H37" s="1"/>
    </row>
    <row r="38" spans="1:8" ht="12.75">
      <c r="A38" s="1"/>
      <c r="B38" s="1"/>
      <c r="C38" s="1"/>
      <c r="D38" s="1"/>
      <c r="E38" s="16"/>
      <c r="F38" s="14"/>
      <c r="G38" s="16"/>
      <c r="H38" s="1"/>
    </row>
    <row r="39" spans="1:8" ht="12.75">
      <c r="A39" s="13" t="s">
        <v>27</v>
      </c>
      <c r="B39" s="13"/>
      <c r="C39" s="1"/>
      <c r="D39" s="1"/>
      <c r="E39" s="33">
        <f>+E26-E37</f>
        <v>5238</v>
      </c>
      <c r="F39" s="1"/>
      <c r="G39" s="33">
        <f>+G26-G37</f>
        <v>-2448</v>
      </c>
      <c r="H39" s="1"/>
    </row>
    <row r="40" spans="1:8" ht="13.5" thickBot="1">
      <c r="A40" s="13"/>
      <c r="B40" s="13"/>
      <c r="C40" s="1"/>
      <c r="D40" s="1"/>
      <c r="E40" s="34">
        <f>+E17+E18+E39+E19-1</f>
        <v>21687.83970701674</v>
      </c>
      <c r="F40" s="14"/>
      <c r="G40" s="34">
        <f>+G17+G18+G39+G19</f>
        <v>24145</v>
      </c>
      <c r="H40" s="1"/>
    </row>
    <row r="41" spans="1:8" ht="13.5" thickTop="1">
      <c r="A41" s="13"/>
      <c r="B41" s="13"/>
      <c r="C41" s="1"/>
      <c r="D41" s="1"/>
      <c r="E41" s="18"/>
      <c r="F41" s="14"/>
      <c r="G41" s="18"/>
      <c r="H41" s="1"/>
    </row>
    <row r="42" spans="1:8" ht="12.75">
      <c r="A42" s="13" t="s">
        <v>28</v>
      </c>
      <c r="B42" s="13"/>
      <c r="C42" s="1"/>
      <c r="D42" s="1"/>
      <c r="E42" s="18"/>
      <c r="F42" s="14"/>
      <c r="G42" s="18"/>
      <c r="H42" s="1"/>
    </row>
    <row r="43" spans="1:8" ht="12.75">
      <c r="A43" s="1"/>
      <c r="B43" s="1" t="s">
        <v>29</v>
      </c>
      <c r="C43" s="1"/>
      <c r="D43" s="1"/>
      <c r="E43" s="35">
        <f>+'[1]Equity'!B24</f>
        <v>50354</v>
      </c>
      <c r="F43" s="14"/>
      <c r="G43" s="18">
        <f>+'[1]Equity'!B43</f>
        <v>50354</v>
      </c>
      <c r="H43" s="1"/>
    </row>
    <row r="44" spans="1:8" ht="12.75">
      <c r="A44" s="1"/>
      <c r="B44" s="1" t="s">
        <v>30</v>
      </c>
      <c r="C44" s="1"/>
      <c r="D44" s="1"/>
      <c r="E44" s="36">
        <f>-'[1]BSheet'!AI42</f>
        <v>-28806.142032983258</v>
      </c>
      <c r="F44" s="14"/>
      <c r="G44" s="37">
        <f>+SUM('[1]Equity'!D43:L43)</f>
        <v>-27735.417999999998</v>
      </c>
      <c r="H44" s="1"/>
    </row>
    <row r="45" spans="1:8" ht="12.75">
      <c r="A45" s="1"/>
      <c r="B45" s="1"/>
      <c r="C45" s="1"/>
      <c r="D45" s="1"/>
      <c r="E45" s="38">
        <f>SUM(E43:E44)</f>
        <v>21547.857967016742</v>
      </c>
      <c r="F45" s="14"/>
      <c r="G45" s="39">
        <f>SUM(G43:G44)</f>
        <v>22618.582000000002</v>
      </c>
      <c r="H45" s="1"/>
    </row>
    <row r="46" spans="1:8" ht="12.75">
      <c r="A46" s="1"/>
      <c r="B46" s="1"/>
      <c r="C46" s="1"/>
      <c r="D46" s="1"/>
      <c r="E46" s="17"/>
      <c r="F46" s="14"/>
      <c r="G46" s="18"/>
      <c r="H46" s="1"/>
    </row>
    <row r="47" spans="1:8" ht="12.75">
      <c r="A47" s="13" t="s">
        <v>31</v>
      </c>
      <c r="B47" s="13"/>
      <c r="C47" s="1"/>
      <c r="D47" s="1"/>
      <c r="E47" s="40"/>
      <c r="F47" s="1"/>
      <c r="G47" s="16">
        <v>506</v>
      </c>
      <c r="H47" s="1"/>
    </row>
    <row r="48" spans="1:8" ht="12.75">
      <c r="A48" s="13"/>
      <c r="B48" s="13"/>
      <c r="C48" s="1"/>
      <c r="D48" s="1"/>
      <c r="E48" s="15"/>
      <c r="F48" s="1"/>
      <c r="G48" s="16"/>
      <c r="H48" s="1"/>
    </row>
    <row r="49" spans="1:8" ht="12.75">
      <c r="A49" s="13" t="s">
        <v>32</v>
      </c>
      <c r="B49" s="13"/>
      <c r="C49" s="1"/>
      <c r="D49" s="1"/>
      <c r="E49" s="41">
        <f>-ROUND('[1]BSheet'!AE55/1000,0)</f>
        <v>0</v>
      </c>
      <c r="F49" s="1"/>
      <c r="G49" s="16">
        <v>0</v>
      </c>
      <c r="H49" s="1"/>
    </row>
    <row r="50" spans="1:8" ht="12.75">
      <c r="A50" s="13"/>
      <c r="B50" s="13"/>
      <c r="C50" s="13"/>
      <c r="D50" s="1"/>
      <c r="E50" s="17"/>
      <c r="F50" s="1"/>
      <c r="G50" s="18"/>
      <c r="H50" s="1"/>
    </row>
    <row r="51" spans="1:8" ht="12.75">
      <c r="A51" s="13" t="s">
        <v>33</v>
      </c>
      <c r="B51" s="13"/>
      <c r="C51" s="13"/>
      <c r="D51" s="1"/>
      <c r="E51" s="17"/>
      <c r="F51" s="1"/>
      <c r="G51" s="18"/>
      <c r="H51" s="1"/>
    </row>
    <row r="52" spans="1:8" ht="12.75">
      <c r="A52" s="13"/>
      <c r="B52" s="1" t="s">
        <v>23</v>
      </c>
      <c r="C52" s="13"/>
      <c r="D52" s="1"/>
      <c r="E52" s="35">
        <f>-ROUND('[1]BSheet'!AE50/1000,0)</f>
        <v>0</v>
      </c>
      <c r="F52" s="1"/>
      <c r="G52" s="18">
        <v>154</v>
      </c>
      <c r="H52" s="1"/>
    </row>
    <row r="53" spans="1:8" ht="12.75">
      <c r="A53" s="1"/>
      <c r="B53" s="1" t="s">
        <v>24</v>
      </c>
      <c r="C53" s="13"/>
      <c r="D53" s="1"/>
      <c r="E53" s="35">
        <f>-ROUND('[1]BSheet'!AE54/1000,0)</f>
        <v>0</v>
      </c>
      <c r="F53" s="1"/>
      <c r="G53" s="18">
        <v>726</v>
      </c>
      <c r="H53" s="1"/>
    </row>
    <row r="54" spans="1:8" ht="12.75">
      <c r="A54" s="1"/>
      <c r="B54" s="1" t="s">
        <v>34</v>
      </c>
      <c r="C54" s="1"/>
      <c r="D54" s="1"/>
      <c r="E54" s="36">
        <f>-ROUND('[1]BSheet'!AE53/1000,0)</f>
        <v>140</v>
      </c>
      <c r="F54" s="14"/>
      <c r="G54" s="42">
        <v>140</v>
      </c>
      <c r="H54" s="1"/>
    </row>
    <row r="55" spans="1:8" ht="13.5" thickBot="1">
      <c r="A55" s="1"/>
      <c r="B55" s="1"/>
      <c r="C55" s="1"/>
      <c r="D55" s="1"/>
      <c r="E55" s="34">
        <f>SUM(E45:E54)</f>
        <v>21687.857967016742</v>
      </c>
      <c r="F55" s="14"/>
      <c r="G55" s="34">
        <f>SUM(G45:G54)</f>
        <v>24144.582000000002</v>
      </c>
      <c r="H55" s="1"/>
    </row>
    <row r="56" spans="1:8" ht="13.5" hidden="1" thickTop="1">
      <c r="A56" s="1"/>
      <c r="B56" s="1"/>
      <c r="C56" s="1"/>
      <c r="D56" s="1"/>
      <c r="E56" s="18">
        <f>E40-E55</f>
        <v>-0.01826000000073691</v>
      </c>
      <c r="F56" s="18">
        <f>F40-F55</f>
        <v>0</v>
      </c>
      <c r="G56" s="18">
        <f>G40-G55</f>
        <v>0.4179999999978463</v>
      </c>
      <c r="H56" s="1"/>
    </row>
    <row r="57" spans="1:8" ht="13.5" thickTop="1">
      <c r="A57" s="1"/>
      <c r="B57" s="1"/>
      <c r="C57" s="1"/>
      <c r="D57" s="1"/>
      <c r="E57" s="18"/>
      <c r="F57" s="1"/>
      <c r="G57" s="18"/>
      <c r="H57" s="1"/>
    </row>
    <row r="58" spans="1:8" ht="12.75">
      <c r="A58" s="1" t="s">
        <v>35</v>
      </c>
      <c r="B58" s="1"/>
      <c r="C58" s="1"/>
      <c r="D58" s="1"/>
      <c r="E58" s="18"/>
      <c r="F58" s="1"/>
      <c r="G58" s="18"/>
      <c r="H58" s="1"/>
    </row>
    <row r="59" spans="1:8" ht="12.75">
      <c r="A59" s="1" t="s">
        <v>36</v>
      </c>
      <c r="B59" s="1"/>
      <c r="C59" s="1"/>
      <c r="D59" s="1"/>
      <c r="E59" s="18"/>
      <c r="F59" s="1"/>
      <c r="G59" s="18"/>
      <c r="H59" s="1"/>
    </row>
    <row r="60" spans="1:8" ht="12.75">
      <c r="A60" s="1"/>
      <c r="B60" s="1"/>
      <c r="C60" s="1"/>
      <c r="D60" s="1"/>
      <c r="E60" s="18"/>
      <c r="F60" s="1"/>
      <c r="G60" s="18"/>
      <c r="H60" s="1"/>
    </row>
    <row r="61" spans="1:8" ht="12.75">
      <c r="A61" s="1"/>
      <c r="B61" s="1"/>
      <c r="C61" s="1"/>
      <c r="D61" s="1" t="s">
        <v>112</v>
      </c>
      <c r="E61" s="156">
        <v>0.4279</v>
      </c>
      <c r="F61" s="1"/>
      <c r="G61" s="156">
        <v>0.4592</v>
      </c>
      <c r="H61" s="1"/>
    </row>
    <row r="62" spans="1:8" ht="12.75">
      <c r="A62" s="1"/>
      <c r="B62" s="1"/>
      <c r="C62" s="1"/>
      <c r="D62" s="1"/>
      <c r="E62" s="18"/>
      <c r="F62" s="1"/>
      <c r="G62" s="18"/>
      <c r="H62" s="1"/>
    </row>
    <row r="63" spans="1:8" ht="12.75" hidden="1">
      <c r="A63" s="1"/>
      <c r="B63" s="43" t="s">
        <v>37</v>
      </c>
      <c r="C63" s="44"/>
      <c r="D63" s="44"/>
      <c r="E63" s="45">
        <f>+E45</f>
        <v>21547.857967016742</v>
      </c>
      <c r="F63" s="44"/>
      <c r="G63" s="46">
        <f>+G45+G47</f>
        <v>23124.582000000002</v>
      </c>
      <c r="H63" s="1"/>
    </row>
    <row r="64" spans="1:8" ht="12.75" hidden="1">
      <c r="A64" s="1"/>
      <c r="B64" s="47" t="s">
        <v>38</v>
      </c>
      <c r="C64" s="14"/>
      <c r="D64" s="14"/>
      <c r="E64" s="16">
        <f>+E43</f>
        <v>50354</v>
      </c>
      <c r="F64" s="14"/>
      <c r="G64" s="27">
        <f>+G43</f>
        <v>50354</v>
      </c>
      <c r="H64" s="1"/>
    </row>
    <row r="65" spans="1:8" ht="12.75" hidden="1">
      <c r="A65" s="1"/>
      <c r="B65" s="47"/>
      <c r="C65" s="14"/>
      <c r="D65" s="14"/>
      <c r="E65" s="16"/>
      <c r="F65" s="14"/>
      <c r="G65" s="27"/>
      <c r="H65" s="1"/>
    </row>
    <row r="66" spans="1:8" ht="12.75" hidden="1">
      <c r="A66" s="1"/>
      <c r="B66" s="48"/>
      <c r="C66" s="49"/>
      <c r="D66" s="49"/>
      <c r="E66" s="50">
        <f>+E63/E64</f>
        <v>0.42792743311388853</v>
      </c>
      <c r="F66" s="49"/>
      <c r="G66" s="51">
        <f>+G63/G64</f>
        <v>0.4592402192477261</v>
      </c>
      <c r="H66" s="1"/>
    </row>
    <row r="67" spans="1:8" ht="12.75" hidden="1">
      <c r="A67" s="1"/>
      <c r="B67" s="1"/>
      <c r="C67" s="1"/>
      <c r="D67" s="1"/>
      <c r="E67" s="18"/>
      <c r="F67" s="1"/>
      <c r="G67" s="18"/>
      <c r="H67" s="1"/>
    </row>
  </sheetData>
  <mergeCells count="3">
    <mergeCell ref="A1:G1"/>
    <mergeCell ref="A2:G2"/>
    <mergeCell ref="A3:G3"/>
  </mergeCells>
  <printOptions/>
  <pageMargins left="1" right="0.75" top="0.5" bottom="0.5" header="0.5" footer="0.5"/>
  <pageSetup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8" sqref="C8"/>
    </sheetView>
  </sheetViews>
  <sheetFormatPr defaultColWidth="9.140625" defaultRowHeight="12.75"/>
  <cols>
    <col min="1" max="1" width="27.8515625" style="0" customWidth="1"/>
    <col min="2" max="2" width="13.28125" style="0" customWidth="1"/>
    <col min="3" max="3" width="5.57421875" style="0" customWidth="1"/>
    <col min="4" max="4" width="13.00390625" style="0" customWidth="1"/>
    <col min="5" max="5" width="6.140625" style="0" customWidth="1"/>
    <col min="7" max="7" width="6.00390625" style="0" customWidth="1"/>
    <col min="8" max="8" width="12.421875" style="0" customWidth="1"/>
  </cols>
  <sheetData>
    <row r="1" spans="1:9" ht="15.75">
      <c r="A1" s="150" t="s">
        <v>0</v>
      </c>
      <c r="B1" s="150"/>
      <c r="C1" s="150"/>
      <c r="D1" s="150"/>
      <c r="E1" s="150"/>
      <c r="F1" s="150"/>
      <c r="G1" s="150"/>
      <c r="H1" s="150"/>
      <c r="I1" s="1"/>
    </row>
    <row r="2" spans="1:9" ht="14.25">
      <c r="A2" s="151" t="s">
        <v>1</v>
      </c>
      <c r="B2" s="151"/>
      <c r="C2" s="151"/>
      <c r="D2" s="151"/>
      <c r="E2" s="151"/>
      <c r="F2" s="151"/>
      <c r="G2" s="151"/>
      <c r="H2" s="151"/>
      <c r="I2" s="1"/>
    </row>
    <row r="3" spans="1:9" ht="14.25">
      <c r="A3" s="151" t="s">
        <v>2</v>
      </c>
      <c r="B3" s="151"/>
      <c r="C3" s="151"/>
      <c r="D3" s="151"/>
      <c r="E3" s="151"/>
      <c r="F3" s="151"/>
      <c r="G3" s="151"/>
      <c r="H3" s="151"/>
      <c r="I3" s="1"/>
    </row>
    <row r="4" spans="1:9" ht="15.75" thickBot="1">
      <c r="A4" s="2"/>
      <c r="B4" s="2"/>
      <c r="C4" s="2"/>
      <c r="D4" s="2"/>
      <c r="E4" s="2"/>
      <c r="F4" s="2"/>
      <c r="G4" s="2"/>
      <c r="H4" s="2"/>
      <c r="I4" s="1"/>
    </row>
    <row r="5" spans="1:9" ht="15">
      <c r="A5" s="3"/>
      <c r="B5" s="3"/>
      <c r="C5" s="3"/>
      <c r="D5" s="3"/>
      <c r="E5" s="3"/>
      <c r="F5" s="7"/>
      <c r="G5" s="7"/>
      <c r="H5" s="7"/>
      <c r="I5" s="1"/>
    </row>
    <row r="6" spans="1:9" ht="15">
      <c r="A6" s="4" t="str">
        <f>+'[1]Balance Sheet'!A6</f>
        <v>INTERIM REPORT FOR THE FINANCIAL YEAR ENDED 31 DECEMBER 2006</v>
      </c>
      <c r="B6" s="3"/>
      <c r="C6" s="3"/>
      <c r="D6" s="3"/>
      <c r="E6" s="3"/>
      <c r="F6" s="7"/>
      <c r="G6" s="7"/>
      <c r="H6" s="7"/>
      <c r="I6" s="1"/>
    </row>
    <row r="7" spans="1:9" ht="15.75" thickBot="1">
      <c r="A7" s="2"/>
      <c r="B7" s="2"/>
      <c r="C7" s="2"/>
      <c r="D7" s="2"/>
      <c r="E7" s="2"/>
      <c r="F7" s="2"/>
      <c r="G7" s="2"/>
      <c r="H7" s="2"/>
      <c r="I7" s="1"/>
    </row>
    <row r="8" spans="1:9" ht="15">
      <c r="A8" s="7"/>
      <c r="B8" s="7"/>
      <c r="C8" s="7"/>
      <c r="D8" s="7"/>
      <c r="E8" s="7"/>
      <c r="F8" s="7"/>
      <c r="G8" s="7"/>
      <c r="H8" s="7"/>
      <c r="I8" s="1"/>
    </row>
    <row r="9" spans="1:9" ht="15">
      <c r="A9" s="8" t="s">
        <v>39</v>
      </c>
      <c r="B9" s="7"/>
      <c r="C9" s="7"/>
      <c r="D9" s="7"/>
      <c r="E9" s="7"/>
      <c r="F9" s="7"/>
      <c r="G9" s="7"/>
      <c r="H9" s="7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3"/>
      <c r="B11" s="152" t="s">
        <v>40</v>
      </c>
      <c r="C11" s="152"/>
      <c r="D11" s="152"/>
      <c r="E11" s="52"/>
      <c r="F11" s="152" t="s">
        <v>41</v>
      </c>
      <c r="G11" s="152"/>
      <c r="H11" s="152"/>
      <c r="I11" s="13"/>
    </row>
    <row r="12" spans="1:9" ht="12.75">
      <c r="A12" s="9"/>
      <c r="B12" s="9" t="s">
        <v>42</v>
      </c>
      <c r="C12" s="9"/>
      <c r="D12" s="9" t="s">
        <v>43</v>
      </c>
      <c r="E12" s="9"/>
      <c r="F12" s="9" t="s">
        <v>42</v>
      </c>
      <c r="G12" s="9"/>
      <c r="H12" s="9" t="s">
        <v>43</v>
      </c>
      <c r="I12" s="9"/>
    </row>
    <row r="13" spans="1:9" ht="12.75">
      <c r="A13" s="9"/>
      <c r="B13" s="9" t="s">
        <v>44</v>
      </c>
      <c r="C13" s="9"/>
      <c r="D13" s="9" t="s">
        <v>45</v>
      </c>
      <c r="E13" s="9"/>
      <c r="F13" s="9" t="s">
        <v>44</v>
      </c>
      <c r="G13" s="9"/>
      <c r="H13" s="9" t="s">
        <v>45</v>
      </c>
      <c r="I13" s="9"/>
    </row>
    <row r="14" spans="1:9" ht="12.75">
      <c r="A14" s="9"/>
      <c r="B14" s="9" t="s">
        <v>46</v>
      </c>
      <c r="C14" s="9"/>
      <c r="D14" s="9" t="s">
        <v>46</v>
      </c>
      <c r="E14" s="9"/>
      <c r="F14" s="9" t="s">
        <v>47</v>
      </c>
      <c r="G14" s="9"/>
      <c r="H14" s="9" t="s">
        <v>48</v>
      </c>
      <c r="I14" s="9"/>
    </row>
    <row r="15" spans="1:9" ht="12.75">
      <c r="A15" s="9"/>
      <c r="B15" s="10" t="s">
        <v>6</v>
      </c>
      <c r="C15" s="53"/>
      <c r="D15" s="10" t="s">
        <v>7</v>
      </c>
      <c r="E15" s="53"/>
      <c r="F15" s="10" t="str">
        <f>+B15</f>
        <v>31 Dec 2006</v>
      </c>
      <c r="G15" s="53"/>
      <c r="H15" s="10" t="str">
        <f>+D15</f>
        <v>31 Dec 2005</v>
      </c>
      <c r="I15" s="9"/>
    </row>
    <row r="16" spans="1:9" ht="12.75">
      <c r="A16" s="9"/>
      <c r="B16" s="10"/>
      <c r="C16" s="53"/>
      <c r="D16" s="54"/>
      <c r="E16" s="53"/>
      <c r="F16" s="10"/>
      <c r="G16" s="53"/>
      <c r="H16" s="54"/>
      <c r="I16" s="9"/>
    </row>
    <row r="17" spans="1:9" ht="12.75">
      <c r="A17" s="1"/>
      <c r="B17" s="9" t="s">
        <v>9</v>
      </c>
      <c r="C17" s="9"/>
      <c r="D17" s="9" t="s">
        <v>9</v>
      </c>
      <c r="E17" s="9"/>
      <c r="F17" s="9" t="s">
        <v>9</v>
      </c>
      <c r="G17" s="9"/>
      <c r="H17" s="9" t="s">
        <v>9</v>
      </c>
      <c r="I17" s="9"/>
    </row>
    <row r="18" spans="1:9" ht="12.75">
      <c r="A18" s="1"/>
      <c r="B18" s="9"/>
      <c r="C18" s="9"/>
      <c r="D18" s="9"/>
      <c r="E18" s="9"/>
      <c r="F18" s="9"/>
      <c r="G18" s="9"/>
      <c r="H18" s="9"/>
      <c r="I18" s="9"/>
    </row>
    <row r="19" spans="1:9" ht="12.75">
      <c r="A19" s="1" t="s">
        <v>49</v>
      </c>
      <c r="B19" s="55">
        <v>14458</v>
      </c>
      <c r="C19" s="1"/>
      <c r="D19" s="17">
        <v>2569</v>
      </c>
      <c r="E19" s="1"/>
      <c r="F19" s="56">
        <f>-ROUND('[1]PL'!AD7/1000,0)</f>
        <v>18091</v>
      </c>
      <c r="G19" s="1"/>
      <c r="H19" s="17">
        <v>15176</v>
      </c>
      <c r="I19" s="1"/>
    </row>
    <row r="20" spans="1:9" ht="12.75">
      <c r="A20" s="1" t="s">
        <v>50</v>
      </c>
      <c r="B20" s="42">
        <v>221</v>
      </c>
      <c r="C20" s="57"/>
      <c r="D20" s="58">
        <v>2577</v>
      </c>
      <c r="E20" s="57"/>
      <c r="F20" s="37">
        <f>-ROUND('[1]PL'!AD8/1000,0)</f>
        <v>485</v>
      </c>
      <c r="G20" s="57"/>
      <c r="H20" s="58">
        <v>385</v>
      </c>
      <c r="I20" s="13"/>
    </row>
    <row r="21" spans="1:9" ht="12.75">
      <c r="A21" s="1"/>
      <c r="B21" s="1"/>
      <c r="C21" s="1"/>
      <c r="D21" s="17"/>
      <c r="E21" s="1"/>
      <c r="F21" s="1"/>
      <c r="G21" s="1"/>
      <c r="H21" s="17"/>
      <c r="I21" s="1"/>
    </row>
    <row r="22" spans="1:9" ht="12.75">
      <c r="A22" s="1"/>
      <c r="B22" s="1"/>
      <c r="C22" s="1"/>
      <c r="D22" s="17"/>
      <c r="E22" s="1"/>
      <c r="F22" s="1"/>
      <c r="G22" s="1"/>
      <c r="H22" s="17"/>
      <c r="I22" s="1"/>
    </row>
    <row r="23" spans="1:9" ht="12.75">
      <c r="A23" s="13" t="s">
        <v>51</v>
      </c>
      <c r="B23" s="59">
        <v>142</v>
      </c>
      <c r="C23" s="18"/>
      <c r="D23" s="60">
        <v>1521</v>
      </c>
      <c r="E23" s="18"/>
      <c r="F23" s="61">
        <f>-ROUND(('[1]PL'!AD17+'[1]PL'!AD25)/1000,0)</f>
        <v>1444</v>
      </c>
      <c r="G23" s="18"/>
      <c r="H23" s="60">
        <v>-1656</v>
      </c>
      <c r="I23" s="1"/>
    </row>
    <row r="24" spans="1:9" ht="12.75">
      <c r="A24" s="1"/>
      <c r="B24" s="62"/>
      <c r="C24" s="1"/>
      <c r="D24" s="63"/>
      <c r="E24" s="1"/>
      <c r="F24" s="62"/>
      <c r="G24" s="1"/>
      <c r="H24" s="63"/>
      <c r="I24" s="1"/>
    </row>
    <row r="25" spans="1:9" ht="12.75">
      <c r="A25" s="1" t="s">
        <v>52</v>
      </c>
      <c r="B25" s="59">
        <f>-18</f>
        <v>-18</v>
      </c>
      <c r="C25" s="18"/>
      <c r="D25" s="60">
        <v>-13</v>
      </c>
      <c r="E25" s="18"/>
      <c r="F25" s="61">
        <f>-ROUND(SUM('[1]PL'!AD20:AD22)/1000,0)</f>
        <v>-68</v>
      </c>
      <c r="G25" s="18"/>
      <c r="H25" s="60">
        <v>-138</v>
      </c>
      <c r="I25" s="1"/>
    </row>
    <row r="26" spans="1:9" ht="12.75">
      <c r="A26" s="1"/>
      <c r="B26" s="62"/>
      <c r="C26" s="1"/>
      <c r="D26" s="63"/>
      <c r="E26" s="1"/>
      <c r="F26" s="62"/>
      <c r="G26" s="1"/>
      <c r="H26" s="63"/>
      <c r="I26" s="1"/>
    </row>
    <row r="27" spans="1:9" ht="12.75">
      <c r="A27" s="1" t="s">
        <v>53</v>
      </c>
      <c r="B27" s="42">
        <f>-B28</f>
        <v>0</v>
      </c>
      <c r="C27" s="14"/>
      <c r="D27" s="64">
        <v>0</v>
      </c>
      <c r="E27" s="14"/>
      <c r="F27" s="42">
        <v>0</v>
      </c>
      <c r="G27" s="14"/>
      <c r="H27" s="65">
        <v>0</v>
      </c>
      <c r="I27" s="1"/>
    </row>
    <row r="28" spans="1:9" ht="12.75">
      <c r="A28" s="1"/>
      <c r="B28" s="62"/>
      <c r="C28" s="1"/>
      <c r="D28" s="63"/>
      <c r="E28" s="1"/>
      <c r="F28" s="62"/>
      <c r="G28" s="1"/>
      <c r="H28" s="63"/>
      <c r="I28" s="1"/>
    </row>
    <row r="29" spans="1:9" ht="12.75">
      <c r="A29" s="13" t="s">
        <v>54</v>
      </c>
      <c r="B29" s="66">
        <f>SUM(B23:B28)</f>
        <v>124</v>
      </c>
      <c r="C29" s="67"/>
      <c r="D29" s="68">
        <f>SUM(D23:D28)</f>
        <v>1508</v>
      </c>
      <c r="E29" s="67"/>
      <c r="F29" s="66">
        <f>SUM(F23:F28)</f>
        <v>1376</v>
      </c>
      <c r="G29" s="67"/>
      <c r="H29" s="68">
        <f>SUM(H23:H28)</f>
        <v>-1794</v>
      </c>
      <c r="I29" s="1"/>
    </row>
    <row r="30" spans="1:9" ht="12.75">
      <c r="A30" s="1"/>
      <c r="B30" s="69"/>
      <c r="C30" s="14"/>
      <c r="D30" s="70"/>
      <c r="E30" s="14"/>
      <c r="F30" s="69"/>
      <c r="G30" s="14"/>
      <c r="H30" s="70"/>
      <c r="I30" s="1"/>
    </row>
    <row r="31" spans="1:9" ht="12.75">
      <c r="A31" s="1" t="s">
        <v>55</v>
      </c>
      <c r="B31" s="71">
        <f>+F31</f>
        <v>-1</v>
      </c>
      <c r="C31" s="14"/>
      <c r="D31" s="72">
        <v>-2</v>
      </c>
      <c r="E31" s="14"/>
      <c r="F31" s="73">
        <f>-ROUND('[1]PL'!AD28/1000,0)</f>
        <v>-1</v>
      </c>
      <c r="G31" s="14"/>
      <c r="H31" s="72">
        <v>-2</v>
      </c>
      <c r="I31" s="1"/>
    </row>
    <row r="32" spans="1:9" ht="12.75">
      <c r="A32" s="1"/>
      <c r="B32" s="42"/>
      <c r="C32" s="14"/>
      <c r="D32" s="64"/>
      <c r="E32" s="14"/>
      <c r="F32" s="42"/>
      <c r="G32" s="14"/>
      <c r="H32" s="64"/>
      <c r="I32" s="1"/>
    </row>
    <row r="33" spans="1:9" ht="12.75">
      <c r="A33" s="74" t="s">
        <v>56</v>
      </c>
      <c r="B33" s="71">
        <f>SUM(B29:B32)</f>
        <v>123</v>
      </c>
      <c r="C33" s="14"/>
      <c r="D33" s="72">
        <f>SUM(D29:D32)</f>
        <v>1506</v>
      </c>
      <c r="E33" s="14"/>
      <c r="F33" s="71">
        <f>SUM(F29:F32)</f>
        <v>1375</v>
      </c>
      <c r="G33" s="14"/>
      <c r="H33" s="72">
        <f>SUM(H29:H32)</f>
        <v>-1796</v>
      </c>
      <c r="I33" s="1"/>
    </row>
    <row r="34" spans="1:9" ht="12.75">
      <c r="A34" s="1"/>
      <c r="B34" s="71"/>
      <c r="C34" s="14"/>
      <c r="D34" s="72"/>
      <c r="E34" s="14"/>
      <c r="F34" s="71"/>
      <c r="G34" s="14"/>
      <c r="H34" s="72"/>
      <c r="I34" s="1"/>
    </row>
    <row r="35" spans="1:9" ht="12.75">
      <c r="A35" s="6" t="s">
        <v>57</v>
      </c>
      <c r="B35" s="71">
        <v>10</v>
      </c>
      <c r="C35" s="14"/>
      <c r="D35" s="72"/>
      <c r="E35" s="14"/>
      <c r="F35" s="73">
        <f>-'[1]PL'!AF32/1000</f>
        <v>-882.759</v>
      </c>
      <c r="G35" s="14"/>
      <c r="H35" s="72">
        <v>1732</v>
      </c>
      <c r="I35" s="1"/>
    </row>
    <row r="36" spans="1:9" ht="12.75">
      <c r="A36" s="1"/>
      <c r="B36" s="71"/>
      <c r="C36" s="14"/>
      <c r="D36" s="72"/>
      <c r="E36" s="14"/>
      <c r="F36" s="71"/>
      <c r="G36" s="14"/>
      <c r="H36" s="72"/>
      <c r="I36" s="1"/>
    </row>
    <row r="37" spans="1:9" ht="12.75">
      <c r="A37" s="1" t="s">
        <v>32</v>
      </c>
      <c r="B37" s="71">
        <f>+F37</f>
        <v>0</v>
      </c>
      <c r="C37" s="14"/>
      <c r="D37" s="72">
        <v>0</v>
      </c>
      <c r="E37" s="14"/>
      <c r="F37" s="73">
        <f>-ROUND('[1]PL'!AD34/1000,0)</f>
        <v>0</v>
      </c>
      <c r="G37" s="14"/>
      <c r="H37" s="72">
        <v>0</v>
      </c>
      <c r="I37" s="1"/>
    </row>
    <row r="38" spans="1:9" ht="12.75">
      <c r="A38" s="1"/>
      <c r="B38" s="75"/>
      <c r="C38" s="1"/>
      <c r="D38" s="72"/>
      <c r="E38" s="1"/>
      <c r="F38" s="75"/>
      <c r="G38" s="1"/>
      <c r="H38" s="72"/>
      <c r="I38" s="1"/>
    </row>
    <row r="39" spans="1:9" ht="13.5" thickBot="1">
      <c r="A39" s="13" t="s">
        <v>58</v>
      </c>
      <c r="B39" s="76">
        <f>SUM(B33:B38)</f>
        <v>133</v>
      </c>
      <c r="C39" s="77"/>
      <c r="D39" s="78">
        <f>SUM(D33:D38)</f>
        <v>1506</v>
      </c>
      <c r="E39" s="77"/>
      <c r="F39" s="76">
        <f>SUM(F33:F38)</f>
        <v>492.241</v>
      </c>
      <c r="G39" s="77"/>
      <c r="H39" s="78">
        <f>SUM(H33:H38)</f>
        <v>-64</v>
      </c>
      <c r="I39" s="13"/>
    </row>
    <row r="40" spans="1:9" ht="13.5" thickTop="1">
      <c r="A40" s="1"/>
      <c r="B40" s="79"/>
      <c r="C40" s="13"/>
      <c r="D40" s="72"/>
      <c r="E40" s="13"/>
      <c r="F40" s="13"/>
      <c r="G40" s="13"/>
      <c r="H40" s="72"/>
      <c r="I40" s="13"/>
    </row>
    <row r="41" spans="1:9" ht="12.75">
      <c r="A41" s="1" t="s">
        <v>59</v>
      </c>
      <c r="B41" s="80"/>
      <c r="C41" s="13"/>
      <c r="D41" s="72"/>
      <c r="E41" s="13"/>
      <c r="F41" s="57"/>
      <c r="G41" s="13"/>
      <c r="H41" s="72">
        <v>0</v>
      </c>
      <c r="I41" s="13"/>
    </row>
    <row r="42" spans="1:9" ht="12.75">
      <c r="A42" s="81" t="s">
        <v>60</v>
      </c>
      <c r="B42" s="82">
        <f>+B39/50354*100</f>
        <v>0.2641299598840211</v>
      </c>
      <c r="C42" s="82"/>
      <c r="D42" s="82">
        <f>+D39/50354*100</f>
        <v>2.9908249592882394</v>
      </c>
      <c r="E42" s="82"/>
      <c r="F42" s="82">
        <f>+F39/50354*100</f>
        <v>0.9775608690471461</v>
      </c>
      <c r="G42" s="82"/>
      <c r="H42" s="82">
        <f>+H39/50354*100</f>
        <v>-0.12710013107201018</v>
      </c>
      <c r="I42" s="1"/>
    </row>
    <row r="43" spans="1:9" ht="12.75">
      <c r="A43" s="81" t="s">
        <v>61</v>
      </c>
      <c r="B43" s="83" t="s">
        <v>62</v>
      </c>
      <c r="C43" s="84"/>
      <c r="D43" s="85" t="s">
        <v>62</v>
      </c>
      <c r="E43" s="84"/>
      <c r="F43" s="83" t="s">
        <v>62</v>
      </c>
      <c r="G43" s="86"/>
      <c r="H43" s="85" t="s">
        <v>62</v>
      </c>
      <c r="I43" s="1"/>
    </row>
    <row r="44" spans="1:9" ht="12.75">
      <c r="A44" s="81"/>
      <c r="B44" s="87"/>
      <c r="C44" s="84"/>
      <c r="D44" s="88"/>
      <c r="E44" s="84"/>
      <c r="F44" s="87"/>
      <c r="G44" s="86"/>
      <c r="H44" s="89"/>
      <c r="I44" s="1"/>
    </row>
    <row r="45" spans="1:9" ht="12.75">
      <c r="A45" s="81"/>
      <c r="B45" s="1"/>
      <c r="C45" s="1"/>
      <c r="D45" s="90"/>
      <c r="E45" s="1"/>
      <c r="F45" s="1"/>
      <c r="G45" s="1"/>
      <c r="H45" s="91"/>
      <c r="I45" s="1"/>
    </row>
    <row r="46" spans="1:9" ht="12.75">
      <c r="A46" s="1"/>
      <c r="B46" s="14"/>
      <c r="C46" s="1"/>
      <c r="D46" s="92"/>
      <c r="E46" s="1"/>
      <c r="F46" s="14"/>
      <c r="G46" s="1"/>
      <c r="H46" s="92"/>
      <c r="I46" s="1"/>
    </row>
    <row r="47" spans="1:9" ht="12.75">
      <c r="A47" s="1" t="s">
        <v>63</v>
      </c>
      <c r="B47" s="1"/>
      <c r="C47" s="1"/>
      <c r="D47" s="1"/>
      <c r="E47" s="1"/>
      <c r="F47" s="1"/>
      <c r="G47" s="1"/>
      <c r="H47" s="1"/>
      <c r="I47" s="1"/>
    </row>
    <row r="48" spans="1:9" ht="12.75">
      <c r="A48" s="93" t="s">
        <v>36</v>
      </c>
      <c r="B48" s="14"/>
      <c r="C48" s="1"/>
      <c r="D48" s="94"/>
      <c r="E48" s="1"/>
      <c r="F48" s="14"/>
      <c r="G48" s="1"/>
      <c r="H48" s="94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</sheetData>
  <mergeCells count="5">
    <mergeCell ref="A1:H1"/>
    <mergeCell ref="A2:H2"/>
    <mergeCell ref="A3:H3"/>
    <mergeCell ref="B11:D11"/>
    <mergeCell ref="F11:H11"/>
  </mergeCells>
  <printOptions/>
  <pageMargins left="0.75" right="0.5" top="0.75" bottom="0.5" header="0.5" footer="0.5"/>
  <pageSetup horizontalDpi="600" verticalDpi="600" orientation="portrait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7" sqref="A7"/>
    </sheetView>
  </sheetViews>
  <sheetFormatPr defaultColWidth="9.140625" defaultRowHeight="12.75"/>
  <cols>
    <col min="1" max="1" width="28.7109375" style="0" customWidth="1"/>
    <col min="2" max="2" width="14.28125" style="0" customWidth="1"/>
  </cols>
  <sheetData>
    <row r="1" spans="1:14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4.2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.7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">
      <c r="A5" s="96"/>
      <c r="B5" s="96"/>
      <c r="C5" s="96"/>
      <c r="D5" s="97"/>
      <c r="E5" s="97"/>
      <c r="F5" s="97"/>
      <c r="G5" s="97"/>
      <c r="H5" s="98"/>
      <c r="I5" s="98"/>
      <c r="J5" s="98"/>
      <c r="K5" s="98"/>
      <c r="L5" s="98"/>
      <c r="M5" s="98"/>
      <c r="N5" s="99"/>
    </row>
    <row r="6" spans="1:14" ht="14.25">
      <c r="A6" s="155" t="s">
        <v>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15.75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">
      <c r="A8" s="97"/>
      <c r="B8" s="97"/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9"/>
    </row>
    <row r="9" spans="1:14" ht="15">
      <c r="A9" s="100" t="s">
        <v>64</v>
      </c>
      <c r="B9" s="97"/>
      <c r="C9" s="97"/>
      <c r="D9" s="97"/>
      <c r="E9" s="97"/>
      <c r="F9" s="97"/>
      <c r="G9" s="97"/>
      <c r="H9" s="98"/>
      <c r="I9" s="98"/>
      <c r="J9" s="98"/>
      <c r="K9" s="98"/>
      <c r="L9" s="98"/>
      <c r="M9" s="98"/>
      <c r="N9" s="99"/>
    </row>
    <row r="10" spans="1:14" ht="12.75">
      <c r="A10" s="101"/>
      <c r="B10" s="101"/>
      <c r="C10" s="102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3"/>
    </row>
    <row r="11" spans="1:14" ht="12.75">
      <c r="A11" s="98"/>
      <c r="B11" s="104" t="s">
        <v>65</v>
      </c>
      <c r="C11" s="105"/>
      <c r="D11" s="101" t="s">
        <v>66</v>
      </c>
      <c r="E11" s="101"/>
      <c r="F11" s="101" t="s">
        <v>67</v>
      </c>
      <c r="G11" s="106"/>
      <c r="H11" s="101" t="s">
        <v>68</v>
      </c>
      <c r="I11" s="101"/>
      <c r="J11" s="101" t="s">
        <v>65</v>
      </c>
      <c r="K11" s="101"/>
      <c r="L11" s="101" t="s">
        <v>69</v>
      </c>
      <c r="M11" s="98"/>
      <c r="N11" s="98"/>
    </row>
    <row r="12" spans="1:14" ht="12.75">
      <c r="A12" s="98"/>
      <c r="B12" s="101" t="s">
        <v>70</v>
      </c>
      <c r="C12" s="105"/>
      <c r="D12" s="105" t="s">
        <v>71</v>
      </c>
      <c r="E12" s="105"/>
      <c r="F12" s="105" t="s">
        <v>72</v>
      </c>
      <c r="G12" s="101"/>
      <c r="H12" s="105" t="s">
        <v>72</v>
      </c>
      <c r="I12" s="101"/>
      <c r="J12" s="105" t="s">
        <v>73</v>
      </c>
      <c r="K12" s="101"/>
      <c r="L12" s="105" t="s">
        <v>74</v>
      </c>
      <c r="M12" s="98"/>
      <c r="N12" s="103" t="s">
        <v>75</v>
      </c>
    </row>
    <row r="13" spans="1:14" ht="12.75">
      <c r="A13" s="98"/>
      <c r="B13" s="107"/>
      <c r="C13" s="105"/>
      <c r="D13" s="108"/>
      <c r="E13" s="108"/>
      <c r="F13" s="108"/>
      <c r="G13" s="107"/>
      <c r="H13" s="109"/>
      <c r="I13" s="98"/>
      <c r="J13" s="98"/>
      <c r="K13" s="98"/>
      <c r="L13" s="98"/>
      <c r="M13" s="98"/>
      <c r="N13" s="99"/>
    </row>
    <row r="14" spans="1:14" ht="12.75">
      <c r="A14" s="110" t="s">
        <v>76</v>
      </c>
      <c r="B14" s="99">
        <v>50354</v>
      </c>
      <c r="C14" s="111"/>
      <c r="D14" s="112">
        <v>0</v>
      </c>
      <c r="E14" s="99"/>
      <c r="F14" s="99">
        <v>779</v>
      </c>
      <c r="G14" s="113"/>
      <c r="H14" s="114">
        <v>488</v>
      </c>
      <c r="I14" s="99"/>
      <c r="J14" s="99">
        <v>100</v>
      </c>
      <c r="K14" s="99"/>
      <c r="L14" s="99">
        <v>-29102</v>
      </c>
      <c r="M14" s="98"/>
      <c r="N14" s="99">
        <f>B14+D14+F14+H14+J14+L14</f>
        <v>22619</v>
      </c>
    </row>
    <row r="15" spans="1:14" ht="12.75">
      <c r="A15" s="98"/>
      <c r="B15" s="99"/>
      <c r="C15" s="111"/>
      <c r="D15" s="99"/>
      <c r="E15" s="99"/>
      <c r="F15" s="99"/>
      <c r="G15" s="113"/>
      <c r="H15" s="114"/>
      <c r="I15" s="99"/>
      <c r="J15" s="99"/>
      <c r="K15" s="99"/>
      <c r="L15" s="99"/>
      <c r="M15" s="98"/>
      <c r="N15" s="99"/>
    </row>
    <row r="16" spans="1:14" ht="12.75">
      <c r="A16" s="109" t="s">
        <v>77</v>
      </c>
      <c r="B16" s="115">
        <v>0</v>
      </c>
      <c r="C16" s="116"/>
      <c r="D16" s="115">
        <v>0</v>
      </c>
      <c r="E16" s="114"/>
      <c r="F16" s="114">
        <v>-779</v>
      </c>
      <c r="G16" s="113"/>
      <c r="H16" s="115">
        <v>0</v>
      </c>
      <c r="I16" s="115"/>
      <c r="J16" s="115">
        <v>0</v>
      </c>
      <c r="K16" s="115"/>
      <c r="L16" s="115">
        <v>0</v>
      </c>
      <c r="M16" s="109"/>
      <c r="N16" s="99">
        <f>B16+D16+F16+H16+J16+L16</f>
        <v>-779</v>
      </c>
    </row>
    <row r="17" spans="1:14" ht="12.75">
      <c r="A17" s="109"/>
      <c r="B17" s="115"/>
      <c r="C17" s="116"/>
      <c r="D17" s="115"/>
      <c r="E17" s="114"/>
      <c r="F17" s="114"/>
      <c r="G17" s="113"/>
      <c r="H17" s="114"/>
      <c r="I17" s="114"/>
      <c r="J17" s="114"/>
      <c r="K17" s="114"/>
      <c r="L17" s="114"/>
      <c r="M17" s="109"/>
      <c r="N17" s="114"/>
    </row>
    <row r="18" spans="1:14" ht="12.75">
      <c r="A18" s="109" t="s">
        <v>78</v>
      </c>
      <c r="B18" s="115">
        <v>0</v>
      </c>
      <c r="C18" s="116"/>
      <c r="D18" s="117">
        <v>0</v>
      </c>
      <c r="E18" s="113"/>
      <c r="F18" s="115">
        <v>0</v>
      </c>
      <c r="G18" s="113"/>
      <c r="H18" s="114">
        <v>-488</v>
      </c>
      <c r="I18" s="114"/>
      <c r="J18" s="115">
        <v>0</v>
      </c>
      <c r="K18" s="115"/>
      <c r="L18" s="115">
        <v>0</v>
      </c>
      <c r="M18" s="109"/>
      <c r="N18" s="99">
        <f>B18+D18+F18+H18+J18+L18</f>
        <v>-488</v>
      </c>
    </row>
    <row r="19" spans="1:14" ht="12.75">
      <c r="A19" s="109"/>
      <c r="B19" s="115"/>
      <c r="C19" s="116"/>
      <c r="D19" s="117"/>
      <c r="E19" s="113"/>
      <c r="F19" s="115"/>
      <c r="G19" s="114"/>
      <c r="H19" s="114"/>
      <c r="I19" s="114"/>
      <c r="J19" s="114"/>
      <c r="K19" s="114"/>
      <c r="L19" s="114"/>
      <c r="M19" s="109"/>
      <c r="N19" s="114"/>
    </row>
    <row r="20" spans="1:14" ht="12.75">
      <c r="A20" s="109" t="s">
        <v>79</v>
      </c>
      <c r="B20" s="115">
        <v>0</v>
      </c>
      <c r="C20" s="116"/>
      <c r="D20" s="117">
        <v>0</v>
      </c>
      <c r="E20" s="113"/>
      <c r="F20" s="115">
        <v>0</v>
      </c>
      <c r="G20" s="113"/>
      <c r="H20" s="115">
        <v>0</v>
      </c>
      <c r="I20" s="115"/>
      <c r="J20" s="115">
        <v>0</v>
      </c>
      <c r="K20" s="114"/>
      <c r="L20" s="114">
        <f>-297</f>
        <v>-297</v>
      </c>
      <c r="M20" s="109"/>
      <c r="N20" s="99">
        <f>B20+D20+F20+H20+J20+L20</f>
        <v>-297</v>
      </c>
    </row>
    <row r="21" spans="1:14" ht="12.75">
      <c r="A21" s="109"/>
      <c r="B21" s="115"/>
      <c r="C21" s="115"/>
      <c r="D21" s="115"/>
      <c r="E21" s="114"/>
      <c r="F21" s="115"/>
      <c r="G21" s="113"/>
      <c r="H21" s="115"/>
      <c r="I21" s="115"/>
      <c r="J21" s="115"/>
      <c r="K21" s="114"/>
      <c r="L21" s="114"/>
      <c r="M21" s="109"/>
      <c r="N21" s="114"/>
    </row>
    <row r="22" spans="1:14" ht="12.75">
      <c r="A22" s="109" t="s">
        <v>80</v>
      </c>
      <c r="B22" s="115">
        <v>0</v>
      </c>
      <c r="C22" s="115"/>
      <c r="D22" s="115">
        <v>0</v>
      </c>
      <c r="E22" s="114"/>
      <c r="F22" s="115">
        <v>0</v>
      </c>
      <c r="G22" s="113"/>
      <c r="H22" s="115">
        <v>0</v>
      </c>
      <c r="I22" s="115"/>
      <c r="J22" s="115">
        <v>0</v>
      </c>
      <c r="K22" s="114"/>
      <c r="L22" s="114">
        <f>-'[1]PL'!AD35/1000</f>
        <v>493.41093701674043</v>
      </c>
      <c r="M22" s="109"/>
      <c r="N22" s="99">
        <f>B22+D22+F22+H22+J22+L22</f>
        <v>493.41093701674043</v>
      </c>
    </row>
    <row r="23" spans="1:14" ht="12.75">
      <c r="A23" s="109"/>
      <c r="B23" s="115"/>
      <c r="C23" s="115"/>
      <c r="D23" s="115"/>
      <c r="E23" s="114"/>
      <c r="F23" s="115"/>
      <c r="G23" s="113"/>
      <c r="H23" s="114"/>
      <c r="I23" s="114"/>
      <c r="J23" s="114"/>
      <c r="K23" s="114"/>
      <c r="L23" s="114"/>
      <c r="M23" s="109"/>
      <c r="N23" s="114"/>
    </row>
    <row r="24" spans="1:14" ht="13.5" thickBot="1">
      <c r="A24" s="110" t="s">
        <v>81</v>
      </c>
      <c r="B24" s="118">
        <f>SUM(B14:B23)</f>
        <v>50354</v>
      </c>
      <c r="C24" s="114"/>
      <c r="D24" s="119">
        <f>SUM(D14:D23)</f>
        <v>0</v>
      </c>
      <c r="E24" s="115"/>
      <c r="F24" s="119">
        <f>SUM(F14:F23)</f>
        <v>0</v>
      </c>
      <c r="G24" s="117"/>
      <c r="H24" s="119">
        <f>SUM(H14:H23)</f>
        <v>0</v>
      </c>
      <c r="I24" s="114"/>
      <c r="J24" s="118">
        <f>SUM(J14:J23)</f>
        <v>100</v>
      </c>
      <c r="K24" s="114"/>
      <c r="L24" s="118">
        <f>SUM(L14:L23)</f>
        <v>-28905.58906298326</v>
      </c>
      <c r="M24" s="109"/>
      <c r="N24" s="118">
        <f>B24+D24+F24+H24+J24+L24</f>
        <v>21548.41093701674</v>
      </c>
    </row>
    <row r="25" spans="1:14" ht="13.5" thickTop="1">
      <c r="A25" s="110"/>
      <c r="B25" s="114"/>
      <c r="C25" s="114"/>
      <c r="D25" s="115"/>
      <c r="E25" s="115"/>
      <c r="F25" s="115"/>
      <c r="G25" s="117"/>
      <c r="H25" s="115"/>
      <c r="I25" s="114"/>
      <c r="J25" s="114"/>
      <c r="K25" s="114"/>
      <c r="L25" s="114"/>
      <c r="M25" s="109"/>
      <c r="N25" s="114"/>
    </row>
    <row r="26" spans="1:14" ht="12.75">
      <c r="A26" s="120"/>
      <c r="B26" s="107"/>
      <c r="C26" s="107"/>
      <c r="D26" s="107"/>
      <c r="E26" s="107"/>
      <c r="F26" s="107"/>
      <c r="G26" s="107"/>
      <c r="H26" s="109"/>
      <c r="I26" s="109"/>
      <c r="J26" s="109"/>
      <c r="K26" s="109"/>
      <c r="L26" s="121"/>
      <c r="M26" s="109"/>
      <c r="N26" s="114"/>
    </row>
    <row r="27" spans="1:14" ht="12.75">
      <c r="A27" s="98"/>
      <c r="B27" s="104" t="s">
        <v>65</v>
      </c>
      <c r="C27" s="105"/>
      <c r="D27" s="101" t="s">
        <v>66</v>
      </c>
      <c r="E27" s="101"/>
      <c r="F27" s="101" t="s">
        <v>67</v>
      </c>
      <c r="G27" s="106"/>
      <c r="H27" s="101" t="s">
        <v>68</v>
      </c>
      <c r="I27" s="101"/>
      <c r="J27" s="101" t="s">
        <v>65</v>
      </c>
      <c r="K27" s="101"/>
      <c r="L27" s="101" t="s">
        <v>69</v>
      </c>
      <c r="M27" s="98"/>
      <c r="N27" s="99"/>
    </row>
    <row r="28" spans="1:14" ht="12.75">
      <c r="A28" s="98"/>
      <c r="B28" s="101" t="s">
        <v>70</v>
      </c>
      <c r="C28" s="105"/>
      <c r="D28" s="105" t="s">
        <v>71</v>
      </c>
      <c r="E28" s="105"/>
      <c r="F28" s="105" t="s">
        <v>72</v>
      </c>
      <c r="G28" s="101"/>
      <c r="H28" s="105" t="s">
        <v>72</v>
      </c>
      <c r="I28" s="101"/>
      <c r="J28" s="105" t="s">
        <v>73</v>
      </c>
      <c r="K28" s="101"/>
      <c r="L28" s="105" t="s">
        <v>82</v>
      </c>
      <c r="M28" s="98"/>
      <c r="N28" s="103" t="s">
        <v>75</v>
      </c>
    </row>
    <row r="29" spans="1:14" ht="12.75">
      <c r="A29" s="98"/>
      <c r="B29" s="107"/>
      <c r="C29" s="105"/>
      <c r="D29" s="108"/>
      <c r="E29" s="108"/>
      <c r="F29" s="108"/>
      <c r="G29" s="107"/>
      <c r="H29" s="109"/>
      <c r="I29" s="98"/>
      <c r="J29" s="98"/>
      <c r="K29" s="98"/>
      <c r="L29" s="98"/>
      <c r="M29" s="98"/>
      <c r="N29" s="99"/>
    </row>
    <row r="30" spans="1:14" ht="12.75">
      <c r="A30" s="110" t="s">
        <v>83</v>
      </c>
      <c r="B30" s="99">
        <v>50354</v>
      </c>
      <c r="C30" s="111"/>
      <c r="D30" s="112">
        <v>0</v>
      </c>
      <c r="E30" s="99"/>
      <c r="F30" s="99">
        <v>848</v>
      </c>
      <c r="G30" s="113"/>
      <c r="H30" s="114">
        <v>488</v>
      </c>
      <c r="I30" s="99"/>
      <c r="J30" s="99">
        <v>100</v>
      </c>
      <c r="K30" s="99"/>
      <c r="L30" s="99">
        <f>-29038013/1000</f>
        <v>-29038.013</v>
      </c>
      <c r="M30" s="98"/>
      <c r="N30" s="99">
        <f>B30+D30+F30+H30+J30+L30</f>
        <v>22751.987</v>
      </c>
    </row>
    <row r="31" spans="1:14" ht="12.75">
      <c r="A31" s="98"/>
      <c r="B31" s="99"/>
      <c r="C31" s="111"/>
      <c r="D31" s="112"/>
      <c r="E31" s="99"/>
      <c r="F31" s="99"/>
      <c r="G31" s="113"/>
      <c r="H31" s="114"/>
      <c r="I31" s="99"/>
      <c r="J31" s="99"/>
      <c r="K31" s="99"/>
      <c r="L31" s="99"/>
      <c r="M31" s="98"/>
      <c r="N31" s="99"/>
    </row>
    <row r="32" spans="1:14" ht="12.75">
      <c r="A32" s="109" t="s">
        <v>77</v>
      </c>
      <c r="B32" s="115">
        <v>0</v>
      </c>
      <c r="C32" s="122"/>
      <c r="D32" s="115">
        <v>0</v>
      </c>
      <c r="E32" s="114"/>
      <c r="F32" s="114">
        <f>-69405/1000</f>
        <v>-69.405</v>
      </c>
      <c r="G32" s="113"/>
      <c r="H32" s="115">
        <v>0</v>
      </c>
      <c r="I32" s="115"/>
      <c r="J32" s="115">
        <v>0</v>
      </c>
      <c r="K32" s="115"/>
      <c r="L32" s="115">
        <v>0</v>
      </c>
      <c r="M32" s="109"/>
      <c r="N32" s="99">
        <f>B32+D32+F32+H32+J32+L32</f>
        <v>-69.405</v>
      </c>
    </row>
    <row r="33" spans="1:14" ht="12.75">
      <c r="A33" s="109"/>
      <c r="B33" s="123"/>
      <c r="C33" s="122"/>
      <c r="D33" s="123"/>
      <c r="E33" s="114"/>
      <c r="F33" s="114"/>
      <c r="G33" s="113"/>
      <c r="H33" s="114"/>
      <c r="I33" s="114"/>
      <c r="J33" s="114"/>
      <c r="K33" s="114"/>
      <c r="L33" s="114"/>
      <c r="M33" s="109"/>
      <c r="N33" s="114"/>
    </row>
    <row r="34" spans="1:14" ht="12.75">
      <c r="A34" s="109" t="s">
        <v>78</v>
      </c>
      <c r="B34" s="115">
        <v>0</v>
      </c>
      <c r="C34" s="116"/>
      <c r="D34" s="117">
        <v>0</v>
      </c>
      <c r="E34" s="117"/>
      <c r="F34" s="115">
        <v>0</v>
      </c>
      <c r="G34" s="117"/>
      <c r="H34" s="115">
        <v>0</v>
      </c>
      <c r="I34" s="115"/>
      <c r="J34" s="115">
        <v>0</v>
      </c>
      <c r="K34" s="123"/>
      <c r="L34" s="115">
        <v>0</v>
      </c>
      <c r="M34" s="109"/>
      <c r="N34" s="112">
        <f>B34+D34+F34+H34+J34+L34</f>
        <v>0</v>
      </c>
    </row>
    <row r="35" spans="1:14" ht="12.75">
      <c r="A35" s="109"/>
      <c r="B35" s="115"/>
      <c r="C35" s="116"/>
      <c r="D35" s="117"/>
      <c r="E35" s="117"/>
      <c r="F35" s="115"/>
      <c r="G35" s="115"/>
      <c r="H35" s="115"/>
      <c r="I35" s="115"/>
      <c r="J35" s="115"/>
      <c r="K35" s="114"/>
      <c r="L35" s="115"/>
      <c r="M35" s="109"/>
      <c r="N35" s="114"/>
    </row>
    <row r="36" spans="1:14" ht="12.75">
      <c r="A36" s="109" t="s">
        <v>79</v>
      </c>
      <c r="B36" s="115">
        <v>0</v>
      </c>
      <c r="C36" s="116"/>
      <c r="D36" s="117">
        <v>0</v>
      </c>
      <c r="E36" s="117"/>
      <c r="F36" s="115">
        <v>0</v>
      </c>
      <c r="G36" s="117"/>
      <c r="H36" s="115">
        <v>0</v>
      </c>
      <c r="I36" s="115"/>
      <c r="J36" s="115">
        <v>0</v>
      </c>
      <c r="K36" s="114"/>
      <c r="L36" s="115">
        <v>0</v>
      </c>
      <c r="M36" s="109"/>
      <c r="N36" s="112">
        <f>B36+D36+F36+H36+J36+L36</f>
        <v>0</v>
      </c>
    </row>
    <row r="37" spans="1:14" ht="12.75">
      <c r="A37" s="109"/>
      <c r="B37" s="115"/>
      <c r="C37" s="115"/>
      <c r="D37" s="115"/>
      <c r="E37" s="115"/>
      <c r="F37" s="115"/>
      <c r="G37" s="117"/>
      <c r="H37" s="115"/>
      <c r="I37" s="115"/>
      <c r="J37" s="115"/>
      <c r="K37" s="114"/>
      <c r="L37" s="114"/>
      <c r="M37" s="109"/>
      <c r="N37" s="114"/>
    </row>
    <row r="38" spans="1:14" ht="12.75">
      <c r="A38" s="109" t="s">
        <v>84</v>
      </c>
      <c r="B38" s="115">
        <v>0</v>
      </c>
      <c r="C38" s="115"/>
      <c r="D38" s="115">
        <v>0</v>
      </c>
      <c r="E38" s="115"/>
      <c r="F38" s="115">
        <v>0</v>
      </c>
      <c r="G38" s="117"/>
      <c r="H38" s="115">
        <v>0</v>
      </c>
      <c r="I38" s="115"/>
      <c r="J38" s="115">
        <v>0</v>
      </c>
      <c r="K38" s="114"/>
      <c r="L38" s="114">
        <v>-64</v>
      </c>
      <c r="M38" s="109"/>
      <c r="N38" s="99">
        <f>B38+D38+F38+H38+J38+L38</f>
        <v>-64</v>
      </c>
    </row>
    <row r="39" spans="1:14" ht="12.75">
      <c r="A39" s="109"/>
      <c r="B39" s="123"/>
      <c r="C39" s="123"/>
      <c r="D39" s="123"/>
      <c r="E39" s="114"/>
      <c r="F39" s="123"/>
      <c r="G39" s="113"/>
      <c r="H39" s="114"/>
      <c r="I39" s="114"/>
      <c r="J39" s="114"/>
      <c r="K39" s="114"/>
      <c r="L39" s="114"/>
      <c r="M39" s="109"/>
      <c r="N39" s="114"/>
    </row>
    <row r="40" spans="1:14" ht="13.5" thickBot="1">
      <c r="A40" s="110" t="s">
        <v>85</v>
      </c>
      <c r="B40" s="118">
        <f>SUM(B30:B39)</f>
        <v>50354</v>
      </c>
      <c r="C40" s="114"/>
      <c r="D40" s="119">
        <f>SUM(D30:D39)</f>
        <v>0</v>
      </c>
      <c r="E40" s="123"/>
      <c r="F40" s="124">
        <f>+F30+F32</f>
        <v>778.595</v>
      </c>
      <c r="G40" s="125"/>
      <c r="H40" s="124">
        <f>SUM(H30:H39)</f>
        <v>488</v>
      </c>
      <c r="I40" s="114"/>
      <c r="J40" s="118">
        <f>SUM(J30:J39)</f>
        <v>100</v>
      </c>
      <c r="K40" s="114"/>
      <c r="L40" s="118">
        <f>SUM(L30:L39)</f>
        <v>-29102.013</v>
      </c>
      <c r="M40" s="109"/>
      <c r="N40" s="118">
        <f>B40+D40+F40+H40+J40+L40</f>
        <v>22618.582000000002</v>
      </c>
    </row>
    <row r="41" spans="1:14" ht="13.5" thickTop="1">
      <c r="A41" s="109"/>
      <c r="B41" s="107"/>
      <c r="C41" s="107"/>
      <c r="D41" s="107"/>
      <c r="E41" s="107"/>
      <c r="F41" s="107"/>
      <c r="G41" s="126"/>
      <c r="H41" s="109"/>
      <c r="I41" s="109"/>
      <c r="J41" s="109"/>
      <c r="K41" s="109"/>
      <c r="L41" s="109"/>
      <c r="M41" s="109"/>
      <c r="N41" s="114"/>
    </row>
    <row r="42" spans="1:14" ht="12.75">
      <c r="A42" s="109"/>
      <c r="B42" s="107"/>
      <c r="C42" s="107"/>
      <c r="D42" s="107"/>
      <c r="E42" s="107"/>
      <c r="F42" s="107"/>
      <c r="G42" s="107"/>
      <c r="H42" s="109"/>
      <c r="I42" s="109"/>
      <c r="J42" s="109"/>
      <c r="K42" s="109"/>
      <c r="L42" s="109"/>
      <c r="M42" s="109"/>
      <c r="N42" s="114"/>
    </row>
    <row r="43" spans="1:14" ht="12.75">
      <c r="A43" s="98" t="s">
        <v>86</v>
      </c>
      <c r="B43" s="109"/>
      <c r="C43" s="109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</row>
    <row r="44" spans="1:14" ht="12.75">
      <c r="A44" s="98" t="s">
        <v>87</v>
      </c>
      <c r="B44" s="109"/>
      <c r="C44" s="109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</row>
    <row r="45" spans="1:14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4"/>
    </row>
  </sheetData>
  <mergeCells count="4">
    <mergeCell ref="A1:N1"/>
    <mergeCell ref="A2:N2"/>
    <mergeCell ref="A3:N3"/>
    <mergeCell ref="A6:N6"/>
  </mergeCells>
  <printOptions/>
  <pageMargins left="0.75" right="0.25" top="0.5" bottom="0.25" header="0.5" footer="0.5"/>
  <pageSetup horizontalDpi="600" verticalDpi="600" orientation="landscape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140625" defaultRowHeight="12.75"/>
  <cols>
    <col min="4" max="4" width="27.57421875" style="0" customWidth="1"/>
    <col min="5" max="5" width="16.00390625" style="0" customWidth="1"/>
    <col min="7" max="7" width="16.57421875" style="0" customWidth="1"/>
  </cols>
  <sheetData>
    <row r="1" spans="1:7" ht="15.75">
      <c r="A1" s="150" t="s">
        <v>88</v>
      </c>
      <c r="B1" s="150"/>
      <c r="C1" s="150"/>
      <c r="D1" s="150"/>
      <c r="E1" s="150"/>
      <c r="F1" s="150"/>
      <c r="G1" s="150"/>
    </row>
    <row r="2" spans="1:7" ht="14.25">
      <c r="A2" s="151" t="s">
        <v>1</v>
      </c>
      <c r="B2" s="151"/>
      <c r="C2" s="151"/>
      <c r="D2" s="151"/>
      <c r="E2" s="151"/>
      <c r="F2" s="151"/>
      <c r="G2" s="151"/>
    </row>
    <row r="3" spans="1:7" ht="14.25">
      <c r="A3" s="151" t="s">
        <v>2</v>
      </c>
      <c r="B3" s="151"/>
      <c r="C3" s="151"/>
      <c r="D3" s="151"/>
      <c r="E3" s="151"/>
      <c r="F3" s="151"/>
      <c r="G3" s="151"/>
    </row>
    <row r="4" spans="1:7" ht="15.75" thickBot="1">
      <c r="A4" s="2"/>
      <c r="B4" s="2"/>
      <c r="C4" s="2"/>
      <c r="D4" s="2"/>
      <c r="E4" s="127"/>
      <c r="F4" s="2"/>
      <c r="G4" s="2"/>
    </row>
    <row r="5" spans="1:7" ht="15">
      <c r="A5" s="3"/>
      <c r="B5" s="3"/>
      <c r="C5" s="3"/>
      <c r="D5" s="3"/>
      <c r="E5" s="128"/>
      <c r="F5" s="3"/>
      <c r="G5" s="7"/>
    </row>
    <row r="6" spans="1:7" ht="15">
      <c r="A6" s="4" t="str">
        <f>+'[1]Balance Sheet'!A6</f>
        <v>INTERIM REPORT FOR THE FINANCIAL YEAR ENDED 31 DECEMBER 2006</v>
      </c>
      <c r="B6" s="3"/>
      <c r="C6" s="3"/>
      <c r="D6" s="3"/>
      <c r="E6" s="128"/>
      <c r="F6" s="3"/>
      <c r="G6" s="7"/>
    </row>
    <row r="7" spans="1:7" ht="15.75" thickBot="1">
      <c r="A7" s="2"/>
      <c r="B7" s="2"/>
      <c r="C7" s="2"/>
      <c r="D7" s="2"/>
      <c r="E7" s="127"/>
      <c r="F7" s="2"/>
      <c r="G7" s="2"/>
    </row>
    <row r="8" spans="1:7" ht="15">
      <c r="A8" s="7"/>
      <c r="B8" s="7"/>
      <c r="C8" s="7"/>
      <c r="D8" s="7"/>
      <c r="E8" s="128"/>
      <c r="F8" s="7"/>
      <c r="G8" s="7"/>
    </row>
    <row r="9" spans="1:7" ht="15">
      <c r="A9" s="8" t="s">
        <v>89</v>
      </c>
      <c r="B9" s="7"/>
      <c r="C9" s="7"/>
      <c r="D9" s="7"/>
      <c r="E9" s="128"/>
      <c r="F9" s="7"/>
      <c r="G9" s="7"/>
    </row>
    <row r="10" spans="1:7" ht="12.75">
      <c r="A10" s="129"/>
      <c r="B10" s="1"/>
      <c r="C10" s="1"/>
      <c r="D10" s="1"/>
      <c r="E10" s="130"/>
      <c r="F10" s="1"/>
      <c r="G10" s="1"/>
    </row>
    <row r="11" spans="1:7" ht="12.75">
      <c r="A11" s="1"/>
      <c r="B11" s="1"/>
      <c r="C11" s="1"/>
      <c r="D11" s="1"/>
      <c r="E11" s="9" t="s">
        <v>90</v>
      </c>
      <c r="F11" s="131"/>
      <c r="G11" s="9" t="s">
        <v>43</v>
      </c>
    </row>
    <row r="12" spans="1:7" ht="12.75">
      <c r="A12" s="132"/>
      <c r="B12" s="132"/>
      <c r="C12" s="132"/>
      <c r="D12" s="132"/>
      <c r="E12" s="133" t="s">
        <v>6</v>
      </c>
      <c r="F12" s="134"/>
      <c r="G12" s="133" t="s">
        <v>7</v>
      </c>
    </row>
    <row r="13" spans="1:7" ht="12.75">
      <c r="A13" s="132"/>
      <c r="B13" s="132"/>
      <c r="C13" s="132"/>
      <c r="D13" s="132"/>
      <c r="E13" s="133"/>
      <c r="F13" s="134"/>
      <c r="G13" s="135"/>
    </row>
    <row r="14" spans="1:7" ht="12.75">
      <c r="A14" s="132"/>
      <c r="B14" s="132"/>
      <c r="C14" s="132"/>
      <c r="D14" s="132"/>
      <c r="E14" s="132" t="s">
        <v>9</v>
      </c>
      <c r="F14" s="132"/>
      <c r="G14" s="132" t="s">
        <v>9</v>
      </c>
    </row>
    <row r="15" spans="1:7" ht="12.75">
      <c r="A15" s="57" t="s">
        <v>91</v>
      </c>
      <c r="B15" s="14"/>
      <c r="C15" s="14"/>
      <c r="D15" s="14"/>
      <c r="E15" s="14"/>
      <c r="F15" s="14"/>
      <c r="G15" s="14"/>
    </row>
    <row r="16" spans="1:7" ht="12.75">
      <c r="A16" s="14"/>
      <c r="B16" s="14" t="s">
        <v>92</v>
      </c>
      <c r="C16" s="14"/>
      <c r="D16" s="14"/>
      <c r="E16" s="136">
        <f>+'[1]CF'!B5/1000</f>
        <v>493.4113170167407</v>
      </c>
      <c r="F16" s="14"/>
      <c r="G16" s="137">
        <f>-64</f>
        <v>-64</v>
      </c>
    </row>
    <row r="17" spans="1:7" ht="12.75">
      <c r="A17" s="14"/>
      <c r="B17" s="14"/>
      <c r="C17" s="14"/>
      <c r="D17" s="14"/>
      <c r="E17" s="14"/>
      <c r="F17" s="14"/>
      <c r="G17" s="138"/>
    </row>
    <row r="18" spans="1:7" ht="12.75">
      <c r="A18" s="14"/>
      <c r="B18" s="14" t="s">
        <v>93</v>
      </c>
      <c r="C18" s="14"/>
      <c r="D18" s="14"/>
      <c r="E18" s="14"/>
      <c r="F18" s="14"/>
      <c r="G18" s="138"/>
    </row>
    <row r="19" spans="1:7" ht="12.75">
      <c r="A19" s="14"/>
      <c r="B19" s="14"/>
      <c r="C19" s="14" t="s">
        <v>94</v>
      </c>
      <c r="D19" s="14"/>
      <c r="E19" s="136">
        <f>ROUND('[1]CF'!D13/1000,0)</f>
        <v>-1299</v>
      </c>
      <c r="F19" s="14"/>
      <c r="G19" s="137">
        <v>345</v>
      </c>
    </row>
    <row r="20" spans="1:7" ht="12.75">
      <c r="A20" s="14"/>
      <c r="B20" s="14"/>
      <c r="C20" s="14" t="s">
        <v>95</v>
      </c>
      <c r="D20" s="14"/>
      <c r="E20" s="136">
        <f>ROUND('[1]CF'!D16/1000,0)+1</f>
        <v>69</v>
      </c>
      <c r="F20" s="14"/>
      <c r="G20" s="137">
        <v>138</v>
      </c>
    </row>
    <row r="21" spans="1:7" ht="12.75">
      <c r="A21" s="14"/>
      <c r="B21" s="14"/>
      <c r="C21" s="14"/>
      <c r="D21" s="14"/>
      <c r="E21" s="49"/>
      <c r="F21" s="14"/>
      <c r="G21" s="139"/>
    </row>
    <row r="22" spans="1:7" ht="12.75">
      <c r="A22" s="14"/>
      <c r="B22" s="14" t="s">
        <v>96</v>
      </c>
      <c r="C22" s="14"/>
      <c r="D22" s="14"/>
      <c r="E22" s="67">
        <f>SUM(E16:E21)</f>
        <v>-736.5886829832593</v>
      </c>
      <c r="F22" s="67"/>
      <c r="G22" s="140">
        <f>SUM(G16:G21)</f>
        <v>419</v>
      </c>
    </row>
    <row r="23" spans="1:7" ht="12.75">
      <c r="A23" s="14"/>
      <c r="B23" s="14"/>
      <c r="C23" s="14"/>
      <c r="D23" s="14"/>
      <c r="E23" s="14"/>
      <c r="F23" s="14"/>
      <c r="G23" s="138"/>
    </row>
    <row r="24" spans="1:7" ht="12.75">
      <c r="A24" s="14"/>
      <c r="B24" s="14" t="s">
        <v>97</v>
      </c>
      <c r="C24" s="14"/>
      <c r="D24" s="14"/>
      <c r="E24" s="14"/>
      <c r="F24" s="14"/>
      <c r="G24" s="138"/>
    </row>
    <row r="25" spans="1:7" ht="12.75">
      <c r="A25" s="14"/>
      <c r="B25" s="14"/>
      <c r="C25" s="14" t="s">
        <v>98</v>
      </c>
      <c r="D25" s="14"/>
      <c r="E25" s="136">
        <f>ROUND('[1]CF'!D26/1000,0)</f>
        <v>-10962</v>
      </c>
      <c r="F25" s="14"/>
      <c r="G25" s="137">
        <v>-734</v>
      </c>
    </row>
    <row r="26" spans="1:7" ht="12.75">
      <c r="A26" s="14"/>
      <c r="B26" s="14"/>
      <c r="C26" s="14" t="s">
        <v>99</v>
      </c>
      <c r="D26" s="14"/>
      <c r="E26" s="136">
        <f>ROUND('[1]CF'!D29/1000,0)</f>
        <v>-1488</v>
      </c>
      <c r="F26" s="14"/>
      <c r="G26" s="137">
        <v>-1726</v>
      </c>
    </row>
    <row r="27" spans="1:7" ht="12.75">
      <c r="A27" s="14"/>
      <c r="B27" s="14"/>
      <c r="C27" s="14"/>
      <c r="D27" s="14"/>
      <c r="E27" s="141"/>
      <c r="F27" s="14"/>
      <c r="G27" s="142"/>
    </row>
    <row r="28" spans="1:7" ht="12.75">
      <c r="A28" s="14"/>
      <c r="B28" s="57" t="s">
        <v>100</v>
      </c>
      <c r="C28" s="14"/>
      <c r="D28" s="14"/>
      <c r="E28" s="67">
        <f>SUM(E22:E27)</f>
        <v>-13186.58868298326</v>
      </c>
      <c r="F28" s="67"/>
      <c r="G28" s="140">
        <f>SUM(G22:G27)</f>
        <v>-2041</v>
      </c>
    </row>
    <row r="29" spans="1:7" ht="12.75">
      <c r="A29" s="14"/>
      <c r="B29" s="14"/>
      <c r="C29" s="14"/>
      <c r="D29" s="14"/>
      <c r="E29" s="14"/>
      <c r="F29" s="14"/>
      <c r="G29" s="138"/>
    </row>
    <row r="30" spans="1:7" ht="12.75">
      <c r="A30" s="14"/>
      <c r="B30" s="14" t="s">
        <v>101</v>
      </c>
      <c r="C30" s="14"/>
      <c r="D30" s="14"/>
      <c r="E30" s="136">
        <f>ROUND('[1]CF'!B33/1000,0)</f>
        <v>-68</v>
      </c>
      <c r="F30" s="14"/>
      <c r="G30" s="137">
        <v>-138</v>
      </c>
    </row>
    <row r="31" spans="1:7" ht="12.75">
      <c r="A31" s="14"/>
      <c r="B31" s="143" t="s">
        <v>102</v>
      </c>
      <c r="C31" s="14"/>
      <c r="D31" s="14"/>
      <c r="E31" s="136">
        <f>ROUND('[1]CF'!B34/1000,0)-1</f>
        <v>-4</v>
      </c>
      <c r="F31" s="14"/>
      <c r="G31" s="137">
        <v>-159</v>
      </c>
    </row>
    <row r="32" spans="1:7" ht="12.75">
      <c r="A32" s="14"/>
      <c r="B32" s="14"/>
      <c r="C32" s="14"/>
      <c r="D32" s="14"/>
      <c r="E32" s="14"/>
      <c r="F32" s="14"/>
      <c r="G32" s="138"/>
    </row>
    <row r="33" spans="1:7" ht="12.75">
      <c r="A33" s="14"/>
      <c r="B33" s="57" t="s">
        <v>103</v>
      </c>
      <c r="C33" s="14"/>
      <c r="D33" s="14"/>
      <c r="E33" s="144">
        <f>SUM(E28:E32)</f>
        <v>-13258.58868298326</v>
      </c>
      <c r="F33" s="144"/>
      <c r="G33" s="145">
        <f>SUM(G28:G32)</f>
        <v>-2338</v>
      </c>
    </row>
    <row r="34" spans="1:7" ht="12.75">
      <c r="A34" s="14"/>
      <c r="B34" s="14"/>
      <c r="C34" s="14"/>
      <c r="D34" s="14"/>
      <c r="E34" s="14"/>
      <c r="F34" s="14"/>
      <c r="G34" s="138"/>
    </row>
    <row r="35" spans="1:7" ht="12.75">
      <c r="A35" s="14"/>
      <c r="B35" s="57" t="s">
        <v>104</v>
      </c>
      <c r="C35" s="14"/>
      <c r="D35" s="14"/>
      <c r="E35" s="136">
        <f>ROUND('[1]CF'!B46/1000,0)</f>
        <v>6806</v>
      </c>
      <c r="F35" s="14"/>
      <c r="G35" s="137">
        <v>3907</v>
      </c>
    </row>
    <row r="36" spans="1:7" ht="12.75">
      <c r="A36" s="14"/>
      <c r="B36" s="14"/>
      <c r="C36" s="14"/>
      <c r="D36" s="14"/>
      <c r="E36" s="14"/>
      <c r="F36" s="14"/>
      <c r="G36" s="138"/>
    </row>
    <row r="37" spans="1:7" ht="12.75">
      <c r="A37" s="57"/>
      <c r="B37" s="57" t="s">
        <v>105</v>
      </c>
      <c r="C37" s="57"/>
      <c r="D37" s="57"/>
      <c r="E37" s="146">
        <f>ROUND('[1]CF'!B57/1000,0)</f>
        <v>7807</v>
      </c>
      <c r="F37" s="14"/>
      <c r="G37" s="147">
        <v>-1519</v>
      </c>
    </row>
    <row r="38" spans="1:7" ht="12.75">
      <c r="A38" s="14"/>
      <c r="B38" s="14"/>
      <c r="C38" s="14"/>
      <c r="D38" s="14"/>
      <c r="E38" s="14"/>
      <c r="F38" s="14"/>
      <c r="G38" s="138"/>
    </row>
    <row r="39" spans="1:7" ht="12.75">
      <c r="A39" s="57" t="s">
        <v>106</v>
      </c>
      <c r="B39" s="57"/>
      <c r="C39" s="14"/>
      <c r="D39" s="14"/>
      <c r="E39" s="67">
        <f>+E33+E35+E37</f>
        <v>1354.4113170167402</v>
      </c>
      <c r="F39" s="67"/>
      <c r="G39" s="140">
        <f>+G33+G35+G37</f>
        <v>50</v>
      </c>
    </row>
    <row r="40" spans="1:7" ht="12.75">
      <c r="A40" s="57"/>
      <c r="B40" s="57"/>
      <c r="C40" s="14"/>
      <c r="D40" s="14"/>
      <c r="E40" s="14"/>
      <c r="F40" s="14"/>
      <c r="G40" s="138"/>
    </row>
    <row r="41" spans="1:7" ht="12.75">
      <c r="A41" s="57" t="s">
        <v>107</v>
      </c>
      <c r="B41" s="57"/>
      <c r="C41" s="14"/>
      <c r="D41" s="14"/>
      <c r="E41" s="16">
        <f>ROUND(+'[1]CF'!B61/1000,0)</f>
        <v>462</v>
      </c>
      <c r="F41" s="14"/>
      <c r="G41" s="148">
        <v>482</v>
      </c>
    </row>
    <row r="42" spans="1:7" ht="12.75">
      <c r="A42" s="57" t="s">
        <v>108</v>
      </c>
      <c r="B42" s="57"/>
      <c r="C42" s="14"/>
      <c r="D42" s="14"/>
      <c r="E42" s="136">
        <f>ROUND('[1]CF'!B62/1000,0)</f>
        <v>0</v>
      </c>
      <c r="F42" s="14"/>
      <c r="G42" s="137">
        <v>-69</v>
      </c>
    </row>
    <row r="43" spans="1:7" ht="13.5" thickBot="1">
      <c r="A43" s="57" t="s">
        <v>109</v>
      </c>
      <c r="B43" s="57"/>
      <c r="C43" s="14"/>
      <c r="D43" s="14"/>
      <c r="E43" s="34">
        <f>SUM(E39:E42)</f>
        <v>1816.4113170167402</v>
      </c>
      <c r="F43" s="67"/>
      <c r="G43" s="149">
        <f>SUM(G39:G42)-1</f>
        <v>462</v>
      </c>
    </row>
    <row r="44" spans="1:7" ht="13.5" thickTop="1">
      <c r="A44" s="57"/>
      <c r="B44" s="57"/>
      <c r="C44" s="14"/>
      <c r="D44" s="14"/>
      <c r="E44" s="67"/>
      <c r="F44" s="14"/>
      <c r="G44" s="67"/>
    </row>
    <row r="45" spans="1:7" ht="12.75">
      <c r="A45" s="57"/>
      <c r="B45" s="57"/>
      <c r="C45" s="14"/>
      <c r="D45" s="14"/>
      <c r="E45" s="67"/>
      <c r="F45" s="14"/>
      <c r="G45" s="67"/>
    </row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 t="s">
        <v>110</v>
      </c>
      <c r="B47" s="14"/>
      <c r="C47" s="14"/>
      <c r="D47" s="14"/>
      <c r="E47" s="130"/>
      <c r="F47" s="14"/>
      <c r="G47" s="14"/>
    </row>
    <row r="48" spans="1:7" ht="12.75">
      <c r="A48" s="14" t="s">
        <v>111</v>
      </c>
      <c r="B48" s="14"/>
      <c r="C48" s="14"/>
      <c r="D48" s="14"/>
      <c r="E48" s="130"/>
      <c r="F48" s="14"/>
      <c r="G48" s="14"/>
    </row>
    <row r="49" spans="1:7" ht="12.75">
      <c r="A49" s="14"/>
      <c r="B49" s="14"/>
      <c r="C49" s="14"/>
      <c r="D49" s="14"/>
      <c r="E49" s="130"/>
      <c r="F49" s="14"/>
      <c r="G49" s="14"/>
    </row>
  </sheetData>
  <mergeCells count="3">
    <mergeCell ref="A1:G1"/>
    <mergeCell ref="A2:G2"/>
    <mergeCell ref="A3:G3"/>
  </mergeCells>
  <printOptions/>
  <pageMargins left="0.75" right="0.25" top="1" bottom="0.5" header="0.5" footer="0.5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LATEXX MANUFACTURING SDN BHD</cp:lastModifiedBy>
  <cp:lastPrinted>2007-02-16T09:23:18Z</cp:lastPrinted>
  <dcterms:created xsi:type="dcterms:W3CDTF">2007-02-16T09:06:46Z</dcterms:created>
  <dcterms:modified xsi:type="dcterms:W3CDTF">2007-02-16T09:24:20Z</dcterms:modified>
  <cp:category/>
  <cp:version/>
  <cp:contentType/>
  <cp:contentStatus/>
</cp:coreProperties>
</file>